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06-10-1\"/>
    </mc:Choice>
  </mc:AlternateContent>
  <bookViews>
    <workbookView xWindow="135" yWindow="-135" windowWidth="23250" windowHeight="11775"/>
  </bookViews>
  <sheets>
    <sheet name="КМ_ФОР" sheetId="1" r:id="rId1"/>
  </sheets>
  <definedNames>
    <definedName name="_xlnm.Print_Titles" localSheetId="0">КМ_ФОР!$6:$8</definedName>
    <definedName name="_xlnm.Print_Area" localSheetId="0">КМ_ФОР!$A$3:$F$66</definedName>
  </definedNames>
  <calcPr calcId="152511"/>
</workbook>
</file>

<file path=xl/calcChain.xml><?xml version="1.0" encoding="utf-8"?>
<calcChain xmlns="http://schemas.openxmlformats.org/spreadsheetml/2006/main">
  <c r="D21" i="1" l="1"/>
  <c r="E22" i="1" l="1"/>
  <c r="E20" i="1"/>
  <c r="E33" i="1"/>
  <c r="E55" i="1"/>
  <c r="E53" i="1"/>
  <c r="E45" i="1"/>
  <c r="E38" i="1"/>
  <c r="E27" i="1"/>
  <c r="D25" i="1"/>
  <c r="D53" i="1"/>
  <c r="D42" i="1"/>
  <c r="D22" i="1"/>
  <c r="D58" i="1"/>
  <c r="D62" i="1"/>
  <c r="D65" i="1" s="1"/>
  <c r="D11" i="1"/>
  <c r="D10" i="1"/>
  <c r="D31" i="1"/>
  <c r="D26" i="1"/>
  <c r="D14" i="1"/>
  <c r="D12" i="1"/>
  <c r="D18" i="1"/>
  <c r="D44" i="1"/>
  <c r="D20" i="1"/>
  <c r="D16" i="1"/>
  <c r="D37" i="1"/>
  <c r="D13" i="1"/>
  <c r="D33" i="1"/>
  <c r="D55" i="1"/>
  <c r="D47" i="1"/>
  <c r="D54" i="1"/>
  <c r="D15" i="1"/>
  <c r="D45" i="1"/>
  <c r="D35" i="1"/>
  <c r="D36" i="1"/>
  <c r="D38" i="1"/>
  <c r="D34" i="1"/>
  <c r="D30" i="1"/>
  <c r="D27" i="1"/>
  <c r="D17" i="1"/>
  <c r="D28" i="1"/>
  <c r="D40" i="1"/>
  <c r="E23" i="1" l="1"/>
  <c r="E66" i="1" s="1"/>
  <c r="D60" i="1"/>
  <c r="D23" i="1"/>
  <c r="D66" i="1" s="1"/>
  <c r="E60" i="1"/>
  <c r="C29" i="1"/>
  <c r="C11" i="1" l="1"/>
  <c r="C12" i="1"/>
  <c r="C13" i="1"/>
  <c r="C14" i="1"/>
  <c r="C16" i="1"/>
  <c r="C17" i="1"/>
  <c r="C18" i="1"/>
  <c r="C19" i="1"/>
  <c r="C20" i="1"/>
  <c r="C63" i="1"/>
  <c r="C62" i="1"/>
  <c r="C52" i="1"/>
  <c r="C49" i="1"/>
  <c r="C50" i="1"/>
  <c r="C51" i="1"/>
  <c r="C48" i="1"/>
  <c r="C55" i="1"/>
  <c r="C56" i="1"/>
  <c r="C42" i="1"/>
  <c r="C43" i="1"/>
  <c r="C44" i="1"/>
  <c r="C45" i="1"/>
  <c r="C35" i="1"/>
  <c r="C36" i="1"/>
  <c r="C38" i="1"/>
  <c r="C39" i="1"/>
  <c r="C41" i="1"/>
  <c r="C32" i="1"/>
  <c r="C30" i="1"/>
  <c r="C28" i="1"/>
  <c r="C26" i="1"/>
  <c r="C25" i="1"/>
  <c r="C60" i="1" s="1"/>
  <c r="C65" i="1" l="1"/>
  <c r="C23" i="1" l="1"/>
  <c r="C66" i="1" l="1"/>
</calcChain>
</file>

<file path=xl/sharedStrings.xml><?xml version="1.0" encoding="utf-8"?>
<sst xmlns="http://schemas.openxmlformats.org/spreadsheetml/2006/main" count="122" uniqueCount="90">
  <si>
    <t>Наименование мероприятий</t>
  </si>
  <si>
    <t>Источники финансирования</t>
  </si>
  <si>
    <t xml:space="preserve">СГЗ     </t>
  </si>
  <si>
    <t>каф. ФВиС</t>
  </si>
  <si>
    <t>Страховые взносы за студентов-спортсменов, участвующих в МССИ</t>
  </si>
  <si>
    <t>ШКОЛА СТУДЕНЧЕСКОГО АКТИВА (ШСА)</t>
  </si>
  <si>
    <t>УСВР</t>
  </si>
  <si>
    <t>ПОСВЯЩЕНИЕ В СТУДЕНТЫ</t>
  </si>
  <si>
    <t>Участие студентов и студенческих коллективов в конференциях, фестивалях, конкурсах и т.п.</t>
  </si>
  <si>
    <t xml:space="preserve"> </t>
  </si>
  <si>
    <t>Проект вносит:     _________________      А.М. Федотов</t>
  </si>
  <si>
    <t>СОГЛАСОВАНО:</t>
  </si>
  <si>
    <t>ФДП</t>
  </si>
  <si>
    <t>Приобретение инвентаря и спортивной формы для сборных команд</t>
  </si>
  <si>
    <t>Организационный взнос за участие в Московских Студенческих Играх</t>
  </si>
  <si>
    <t>ДК</t>
  </si>
  <si>
    <t>ИТОГО из средств КМиФОР:</t>
  </si>
  <si>
    <t>Медикаменты</t>
  </si>
  <si>
    <t>ЦК</t>
  </si>
  <si>
    <t>Ярмарки вакансий</t>
  </si>
  <si>
    <t>Межвузовский патриотический фестиваль "Салют! Победа!"</t>
  </si>
  <si>
    <t>Ежегодная премия "СПОРТИВНЫЙ ОЛИМП"</t>
  </si>
  <si>
    <t>Переподготовка по программе ДПО для кураторов, наставников</t>
  </si>
  <si>
    <t>ОСС</t>
  </si>
  <si>
    <t>Наградной материал для соревнований</t>
  </si>
  <si>
    <t>№</t>
  </si>
  <si>
    <t>Всего ФОР:</t>
  </si>
  <si>
    <t>Физкультурно-оздоровительная работа (ФОР)</t>
  </si>
  <si>
    <t xml:space="preserve">Традиционные конкурсы талантов для студентов МЭИ </t>
  </si>
  <si>
    <t>Конкурс Грантов ОСС</t>
  </si>
  <si>
    <t>Материалы для работы Объединенного студенческого совета «НИУ «МЭИ»</t>
  </si>
  <si>
    <t>ДЕНЬ ЗНАНИЙ и ВЕЧЕР ПЕРВОКУРСНИКОВ</t>
  </si>
  <si>
    <t>Рок-фестиваль "БАТАРЕЯ"</t>
  </si>
  <si>
    <t>Культурно-воспитательные мероприятия (КВМ)</t>
  </si>
  <si>
    <t>ССО</t>
  </si>
  <si>
    <t xml:space="preserve">    Всего КВМ:</t>
  </si>
  <si>
    <t>Всего ПР:</t>
  </si>
  <si>
    <t>Профориентационная работа (ПР)</t>
  </si>
  <si>
    <t>Всего</t>
  </si>
  <si>
    <t>Обеспечение деятельности ТПК "Горизонт"</t>
  </si>
  <si>
    <t>Спортивный студенческий праздник "Ледовый зачет"</t>
  </si>
  <si>
    <t>Изготовление стендов, плакатов, флагов, другой атрибутики МЭИ</t>
  </si>
  <si>
    <t>Организация патриотических мероприятий для студентов (военизированные игры, Вечер Памяти)</t>
  </si>
  <si>
    <t>каф. ФВиС, ОСС, ДК</t>
  </si>
  <si>
    <t>Членский взнос в ОФСО  «Союз чир спорта и черлидинга России»</t>
  </si>
  <si>
    <t>Учебно-тренировочные занятия сборной команды МЭИ по стрельбе из гражданского оружия</t>
  </si>
  <si>
    <t>Медицинский осмотр  1, 2 курсов , спец.группы 3 курса, сборных команд  по видам спорта в течение года</t>
  </si>
  <si>
    <t>Ответственный исполнитель</t>
  </si>
  <si>
    <t>УСВР, ОСС</t>
  </si>
  <si>
    <t>УСВР, Дирекции, ОСС</t>
  </si>
  <si>
    <t>ДК, ОСС</t>
  </si>
  <si>
    <t>ТПК "Горизонт"</t>
  </si>
  <si>
    <t>ТПК "Горизонт", ОСС</t>
  </si>
  <si>
    <t>ПКСиА</t>
  </si>
  <si>
    <t>Патриотическая акция "СНЕЖНЫЙ ДЕСАНТ"</t>
  </si>
  <si>
    <t>Членский взнос в Студенческую волейбольную Ассоциацию</t>
  </si>
  <si>
    <t>Участие сборных команд в международных и всероссийских соревнованиях</t>
  </si>
  <si>
    <t>Мероприятия ДК МЭИ</t>
  </si>
  <si>
    <t>КиберФестиваль</t>
  </si>
  <si>
    <t>УСВР,  ДК</t>
  </si>
  <si>
    <t>Организация работы студенческих отрядов (ССО МЭИ)</t>
  </si>
  <si>
    <t>Разитие КВН движения в МЭИ</t>
  </si>
  <si>
    <t>ПКСиА,  УСВР</t>
  </si>
  <si>
    <t>Студенческий марафон</t>
  </si>
  <si>
    <t>Приобретение волейбольных стоек для корпуса "Н" и "Ф"</t>
  </si>
  <si>
    <t xml:space="preserve">Аренда  зала  для игр по мини-футболу мужской и женской команды </t>
  </si>
  <si>
    <t xml:space="preserve">Аренда  зала  для тренировок баскетбольной мужской и женской команды </t>
  </si>
  <si>
    <t>Конкурс ЛУЧШАЯ УЧЕБНАЯ ГРУППА 2021/22 учебного года - Финал</t>
  </si>
  <si>
    <t>Всероссийский открытый чемпионат по спидкубингу MPEI Open 2022</t>
  </si>
  <si>
    <t>Обеспечение деятельности Службы психологической поддержки</t>
  </si>
  <si>
    <t>Весенний костюмированный бал</t>
  </si>
  <si>
    <t>Конкурс «Первый среди Первых МЭИ»</t>
  </si>
  <si>
    <t>Конкурс на лучшую комнату в общежитиях МЭИ</t>
  </si>
  <si>
    <t>Полиграфическая продукция о внеучебной работе МЭИ</t>
  </si>
  <si>
    <t>Карьерный марафон 2022 "Я-инженер"</t>
  </si>
  <si>
    <t>Обеспечение  работы театральной студии в ДК МЭИ</t>
  </si>
  <si>
    <t>ВУЦ</t>
  </si>
  <si>
    <t>Торжественное вручение дипломов выпускникам 2022 года</t>
  </si>
  <si>
    <t>Ежегодная премия "СТУДЕНТ ГОДА МЭИ", "Лучшая студенческая организация года МЭИ"</t>
  </si>
  <si>
    <t>Интерфестиваль 2022</t>
  </si>
  <si>
    <t>УСВР,  ОСС</t>
  </si>
  <si>
    <t>Стипендиальный фонд ОСС</t>
  </si>
  <si>
    <t>Спартакиада студентов на кубок Главкома ВКС и Спартакиада Юнармии</t>
  </si>
  <si>
    <t>Спорт =  весь спорт + ледовый зачет</t>
  </si>
  <si>
    <t>Патриотическая работа = Горизонт (22 и 23)+Десант(46)+Юнармия(50)+СалютПобеда(34)</t>
  </si>
  <si>
    <t>Профориентация = Спидкуб(18)+ССО(24)+Ярмарки(51)+Я-Инж(52)</t>
  </si>
  <si>
    <t>Деятельность Студенческого центра НИУ МЭИ</t>
  </si>
  <si>
    <t>в/бюджет (ЦФ, аренда,  пр.)</t>
  </si>
  <si>
    <t>за 2022 год</t>
  </si>
  <si>
    <t xml:space="preserve">Информация о расходования средств на организацию внеучебной работы в НИУ МЭИ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</si>
</sst>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70C0"/>
      <name val="Calibri"/>
      <family val="2"/>
      <charset val="204"/>
      <scheme val="minor"/>
    </font>
    <font>
      <b/>
      <sz val="13"/>
      <color rgb="FF0070C0"/>
      <name val="Times New Roman"/>
      <family val="1"/>
      <charset val="204"/>
    </font>
    <font>
      <b/>
      <sz val="13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7" fillId="0" borderId="0" xfId="0" applyFont="1" applyBorder="1"/>
    <xf numFmtId="0" fontId="7" fillId="0" borderId="0" xfId="0" applyFont="1" applyBorder="1" applyAlignment="1">
      <alignment wrapText="1"/>
    </xf>
    <xf numFmtId="3" fontId="7" fillId="0" borderId="0" xfId="0" applyNumberFormat="1" applyFont="1" applyBorder="1"/>
    <xf numFmtId="3" fontId="5" fillId="0" borderId="0" xfId="0" applyNumberFormat="1" applyFont="1" applyFill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fill"/>
    </xf>
    <xf numFmtId="0" fontId="12" fillId="0" borderId="0" xfId="0" applyFont="1" applyFill="1"/>
    <xf numFmtId="0" fontId="14" fillId="0" borderId="0" xfId="0" applyFont="1" applyFill="1"/>
    <xf numFmtId="0" fontId="6" fillId="0" borderId="0" xfId="0" applyFont="1" applyFill="1"/>
    <xf numFmtId="0" fontId="12" fillId="0" borderId="0" xfId="0" applyFont="1"/>
    <xf numFmtId="0" fontId="15" fillId="0" borderId="0" xfId="0" applyFont="1"/>
    <xf numFmtId="0" fontId="18" fillId="0" borderId="0" xfId="0" applyFont="1"/>
    <xf numFmtId="0" fontId="19" fillId="0" borderId="0" xfId="0" applyFont="1" applyFill="1"/>
    <xf numFmtId="0" fontId="21" fillId="0" borderId="0" xfId="0" applyFont="1"/>
    <xf numFmtId="164" fontId="10" fillId="0" borderId="16" xfId="1" applyFont="1" applyFill="1" applyBorder="1" applyAlignment="1">
      <alignment horizontal="right" vertical="center" wrapText="1"/>
    </xf>
    <xf numFmtId="164" fontId="10" fillId="0" borderId="9" xfId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left" vertical="center" wrapText="1"/>
    </xf>
    <xf numFmtId="2" fontId="10" fillId="3" borderId="18" xfId="0" applyNumberFormat="1" applyFont="1" applyFill="1" applyBorder="1" applyAlignment="1">
      <alignment horizontal="right" vertical="center"/>
    </xf>
    <xf numFmtId="2" fontId="11" fillId="3" borderId="18" xfId="0" applyNumberFormat="1" applyFont="1" applyFill="1" applyBorder="1" applyAlignment="1">
      <alignment horizontal="right" vertical="center"/>
    </xf>
    <xf numFmtId="2" fontId="9" fillId="4" borderId="20" xfId="0" applyNumberFormat="1" applyFont="1" applyFill="1" applyBorder="1" applyAlignment="1">
      <alignment horizontal="right" vertical="top"/>
    </xf>
    <xf numFmtId="0" fontId="9" fillId="0" borderId="9" xfId="0" applyNumberFormat="1" applyFont="1" applyFill="1" applyBorder="1" applyAlignment="1">
      <alignment vertical="center"/>
    </xf>
    <xf numFmtId="164" fontId="9" fillId="3" borderId="17" xfId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164" fontId="10" fillId="0" borderId="9" xfId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right" vertical="center"/>
    </xf>
    <xf numFmtId="164" fontId="9" fillId="0" borderId="9" xfId="1" applyFont="1" applyFill="1" applyBorder="1" applyAlignment="1">
      <alignment horizontal="right"/>
    </xf>
    <xf numFmtId="164" fontId="10" fillId="0" borderId="9" xfId="1" applyFont="1" applyFill="1" applyBorder="1" applyAlignment="1">
      <alignment horizontal="right"/>
    </xf>
    <xf numFmtId="164" fontId="9" fillId="4" borderId="11" xfId="1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164" fontId="10" fillId="0" borderId="22" xfId="1" applyFont="1" applyFill="1" applyBorder="1" applyAlignment="1">
      <alignment horizontal="right"/>
    </xf>
    <xf numFmtId="0" fontId="9" fillId="0" borderId="29" xfId="0" applyNumberFormat="1" applyFont="1" applyFill="1" applyBorder="1" applyAlignment="1">
      <alignment horizontal="left" vertical="center" wrapText="1"/>
    </xf>
    <xf numFmtId="164" fontId="9" fillId="0" borderId="9" xfId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164" fontId="10" fillId="0" borderId="5" xfId="1" applyFont="1" applyFill="1" applyBorder="1" applyAlignment="1">
      <alignment horizontal="right" vertical="center" wrapText="1"/>
    </xf>
    <xf numFmtId="164" fontId="9" fillId="0" borderId="33" xfId="1" applyFont="1" applyFill="1" applyBorder="1" applyAlignment="1">
      <alignment horizontal="right" vertical="center"/>
    </xf>
    <xf numFmtId="164" fontId="9" fillId="0" borderId="16" xfId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vertical="center"/>
    </xf>
    <xf numFmtId="164" fontId="9" fillId="0" borderId="16" xfId="1" applyFont="1" applyFill="1" applyBorder="1" applyAlignment="1">
      <alignment horizontal="right"/>
    </xf>
    <xf numFmtId="164" fontId="10" fillId="0" borderId="16" xfId="1" applyFont="1" applyFill="1" applyBorder="1" applyAlignment="1">
      <alignment horizontal="right"/>
    </xf>
    <xf numFmtId="164" fontId="9" fillId="0" borderId="13" xfId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 wrapText="1"/>
    </xf>
    <xf numFmtId="164" fontId="10" fillId="0" borderId="13" xfId="1" applyFont="1" applyFill="1" applyBorder="1" applyAlignment="1">
      <alignment horizontal="right" vertical="center" wrapText="1"/>
    </xf>
    <xf numFmtId="164" fontId="9" fillId="0" borderId="17" xfId="1" applyFont="1" applyFill="1" applyBorder="1" applyAlignment="1">
      <alignment horizontal="right" vertical="center"/>
    </xf>
    <xf numFmtId="0" fontId="0" fillId="0" borderId="0" xfId="0" applyFill="1"/>
    <xf numFmtId="164" fontId="9" fillId="0" borderId="11" xfId="1" applyFont="1" applyFill="1" applyBorder="1" applyAlignment="1">
      <alignment horizontal="right" vertical="center" wrapText="1"/>
    </xf>
    <xf numFmtId="164" fontId="10" fillId="0" borderId="4" xfId="1" applyFont="1" applyFill="1" applyBorder="1" applyAlignment="1">
      <alignment horizontal="right" vertical="center"/>
    </xf>
    <xf numFmtId="164" fontId="10" fillId="0" borderId="35" xfId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164" fontId="10" fillId="0" borderId="35" xfId="1" applyFont="1" applyFill="1" applyBorder="1" applyAlignment="1">
      <alignment vertical="center"/>
    </xf>
    <xf numFmtId="164" fontId="10" fillId="0" borderId="38" xfId="1" applyFont="1" applyFill="1" applyBorder="1" applyAlignment="1">
      <alignment vertical="center"/>
    </xf>
    <xf numFmtId="164" fontId="10" fillId="0" borderId="38" xfId="1" applyFont="1" applyFill="1" applyBorder="1" applyAlignment="1">
      <alignment horizontal="right" vertical="center"/>
    </xf>
    <xf numFmtId="164" fontId="10" fillId="0" borderId="38" xfId="1" applyFont="1" applyFill="1" applyBorder="1" applyAlignment="1">
      <alignment horizontal="right"/>
    </xf>
    <xf numFmtId="164" fontId="11" fillId="0" borderId="38" xfId="1" applyFont="1" applyFill="1" applyBorder="1" applyAlignment="1">
      <alignment vertical="center"/>
    </xf>
    <xf numFmtId="164" fontId="13" fillId="0" borderId="35" xfId="1" applyFont="1" applyFill="1" applyBorder="1" applyAlignment="1">
      <alignment vertical="center"/>
    </xf>
    <xf numFmtId="164" fontId="9" fillId="0" borderId="35" xfId="1" applyFont="1" applyFill="1" applyBorder="1" applyAlignment="1">
      <alignment vertical="center"/>
    </xf>
    <xf numFmtId="164" fontId="9" fillId="0" borderId="38" xfId="1" applyFont="1" applyFill="1" applyBorder="1" applyAlignment="1">
      <alignment vertical="center"/>
    </xf>
    <xf numFmtId="164" fontId="13" fillId="0" borderId="38" xfId="1" applyFont="1" applyFill="1" applyBorder="1" applyAlignment="1">
      <alignment vertical="center"/>
    </xf>
    <xf numFmtId="164" fontId="10" fillId="0" borderId="35" xfId="1" applyFont="1" applyFill="1" applyBorder="1" applyAlignment="1">
      <alignment horizontal="right"/>
    </xf>
    <xf numFmtId="164" fontId="13" fillId="0" borderId="4" xfId="1" applyFont="1" applyFill="1" applyBorder="1" applyAlignment="1">
      <alignment horizontal="right" vertical="center"/>
    </xf>
    <xf numFmtId="164" fontId="13" fillId="0" borderId="36" xfId="1" applyFont="1" applyFill="1" applyBorder="1" applyAlignment="1">
      <alignment horizontal="right" vertical="center"/>
    </xf>
    <xf numFmtId="164" fontId="13" fillId="0" borderId="37" xfId="1" applyFont="1" applyFill="1" applyBorder="1" applyAlignment="1">
      <alignment horizontal="right" vertical="center"/>
    </xf>
    <xf numFmtId="3" fontId="7" fillId="0" borderId="0" xfId="0" applyNumberFormat="1" applyFont="1" applyFill="1" applyBorder="1"/>
    <xf numFmtId="164" fontId="9" fillId="3" borderId="17" xfId="1" applyFont="1" applyFill="1" applyBorder="1" applyAlignment="1">
      <alignment horizontal="right" wrapText="1"/>
    </xf>
    <xf numFmtId="164" fontId="9" fillId="0" borderId="17" xfId="1" applyFont="1" applyFill="1" applyBorder="1" applyAlignment="1">
      <alignment horizontal="right" wrapText="1"/>
    </xf>
    <xf numFmtId="0" fontId="9" fillId="0" borderId="6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9" xfId="0" applyNumberFormat="1" applyFont="1" applyFill="1" applyBorder="1" applyAlignment="1">
      <alignment horizontal="right" vertical="center" wrapText="1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left" vertical="center" wrapText="1"/>
    </xf>
    <xf numFmtId="164" fontId="10" fillId="0" borderId="13" xfId="1" applyFont="1" applyFill="1" applyBorder="1" applyAlignment="1">
      <alignment horizontal="right"/>
    </xf>
    <xf numFmtId="164" fontId="10" fillId="0" borderId="13" xfId="1" applyFont="1" applyFill="1" applyBorder="1" applyAlignment="1">
      <alignment horizontal="right" vertical="center"/>
    </xf>
    <xf numFmtId="2" fontId="9" fillId="0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wrapText="1"/>
    </xf>
    <xf numFmtId="0" fontId="20" fillId="0" borderId="0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3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left" vertical="center" wrapText="1" indent="2"/>
    </xf>
    <xf numFmtId="0" fontId="9" fillId="3" borderId="21" xfId="0" applyNumberFormat="1" applyFont="1" applyFill="1" applyBorder="1" applyAlignment="1">
      <alignment horizontal="left" vertical="center" wrapText="1" indent="2"/>
    </xf>
    <xf numFmtId="0" fontId="9" fillId="3" borderId="25" xfId="0" applyNumberFormat="1" applyFont="1" applyFill="1" applyBorder="1" applyAlignment="1">
      <alignment horizontal="left" vertical="center" wrapText="1"/>
    </xf>
    <xf numFmtId="0" fontId="9" fillId="3" borderId="21" xfId="0" applyNumberFormat="1" applyFont="1" applyFill="1" applyBorder="1" applyAlignment="1">
      <alignment horizontal="left" vertical="center" wrapText="1"/>
    </xf>
    <xf numFmtId="0" fontId="9" fillId="4" borderId="25" xfId="0" applyNumberFormat="1" applyFont="1" applyFill="1" applyBorder="1" applyAlignment="1">
      <alignment horizontal="center" vertical="center" wrapText="1"/>
    </xf>
    <xf numFmtId="0" fontId="9" fillId="4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BreakPreview" topLeftCell="A30" zoomScale="90" zoomScaleNormal="100" zoomScaleSheetLayoutView="90" workbookViewId="0">
      <selection activeCell="B32" sqref="B32"/>
    </sheetView>
  </sheetViews>
  <sheetFormatPr defaultRowHeight="15" x14ac:dyDescent="0.25"/>
  <cols>
    <col min="1" max="1" width="7.5703125" style="20" customWidth="1"/>
    <col min="2" max="2" width="116.7109375" customWidth="1"/>
    <col min="3" max="3" width="23.7109375" hidden="1" customWidth="1"/>
    <col min="4" max="4" width="23.7109375" style="60" customWidth="1"/>
    <col min="5" max="5" width="22" style="60" customWidth="1"/>
    <col min="6" max="6" width="31.42578125" customWidth="1"/>
  </cols>
  <sheetData>
    <row r="1" spans="1:6" s="1" customFormat="1" ht="20.25" customHeight="1" x14ac:dyDescent="0.3">
      <c r="A1" s="2"/>
      <c r="B1" s="2"/>
      <c r="C1" s="2"/>
      <c r="D1" s="3"/>
      <c r="E1" s="91"/>
      <c r="F1" s="91"/>
    </row>
    <row r="2" spans="1:6" s="8" customFormat="1" ht="6" customHeight="1" x14ac:dyDescent="0.35">
      <c r="A2" s="5"/>
      <c r="B2" s="5"/>
      <c r="C2" s="5"/>
      <c r="D2" s="6"/>
      <c r="E2" s="6"/>
      <c r="F2" s="7"/>
    </row>
    <row r="3" spans="1:6" s="23" customFormat="1" ht="21" x14ac:dyDescent="0.35">
      <c r="A3" s="92" t="s">
        <v>89</v>
      </c>
      <c r="B3" s="92"/>
      <c r="C3" s="92"/>
      <c r="D3" s="92"/>
      <c r="E3" s="92"/>
      <c r="F3" s="92"/>
    </row>
    <row r="4" spans="1:6" s="23" customFormat="1" ht="2.25" customHeight="1" x14ac:dyDescent="0.35">
      <c r="A4" s="92"/>
      <c r="B4" s="92"/>
      <c r="C4" s="92"/>
      <c r="D4" s="92"/>
      <c r="E4" s="92"/>
      <c r="F4" s="92"/>
    </row>
    <row r="5" spans="1:6" s="23" customFormat="1" ht="21.75" customHeight="1" thickBot="1" x14ac:dyDescent="0.4">
      <c r="A5" s="93" t="s">
        <v>88</v>
      </c>
      <c r="B5" s="93"/>
      <c r="C5" s="93"/>
      <c r="D5" s="93"/>
      <c r="E5" s="93"/>
      <c r="F5" s="93"/>
    </row>
    <row r="6" spans="1:6" s="21" customFormat="1" ht="28.5" customHeight="1" x14ac:dyDescent="0.3">
      <c r="A6" s="94" t="s">
        <v>25</v>
      </c>
      <c r="B6" s="97" t="s">
        <v>0</v>
      </c>
      <c r="C6" s="100" t="s">
        <v>38</v>
      </c>
      <c r="D6" s="106" t="s">
        <v>1</v>
      </c>
      <c r="E6" s="107"/>
      <c r="F6" s="103" t="s">
        <v>47</v>
      </c>
    </row>
    <row r="7" spans="1:6" s="21" customFormat="1" ht="39" customHeight="1" x14ac:dyDescent="0.3">
      <c r="A7" s="95"/>
      <c r="B7" s="98"/>
      <c r="C7" s="101"/>
      <c r="D7" s="108" t="s">
        <v>2</v>
      </c>
      <c r="E7" s="108" t="s">
        <v>87</v>
      </c>
      <c r="F7" s="104"/>
    </row>
    <row r="8" spans="1:6" s="21" customFormat="1" ht="20.25" customHeight="1" thickBot="1" x14ac:dyDescent="0.35">
      <c r="A8" s="96"/>
      <c r="B8" s="99"/>
      <c r="C8" s="102"/>
      <c r="D8" s="109"/>
      <c r="E8" s="109"/>
      <c r="F8" s="105"/>
    </row>
    <row r="9" spans="1:6" s="9" customFormat="1" ht="27.75" customHeight="1" thickBot="1" x14ac:dyDescent="0.35">
      <c r="A9" s="112" t="s">
        <v>27</v>
      </c>
      <c r="B9" s="113"/>
      <c r="C9" s="114"/>
      <c r="D9" s="114"/>
      <c r="E9" s="114"/>
      <c r="F9" s="115"/>
    </row>
    <row r="10" spans="1:6" s="22" customFormat="1" ht="24" customHeight="1" x14ac:dyDescent="0.3">
      <c r="A10" s="34">
        <v>1</v>
      </c>
      <c r="B10" s="45" t="s">
        <v>14</v>
      </c>
      <c r="C10" s="48">
        <v>1000000</v>
      </c>
      <c r="D10" s="46">
        <f>1535370</f>
        <v>1535370</v>
      </c>
      <c r="E10" s="62"/>
      <c r="F10" s="36" t="s">
        <v>3</v>
      </c>
    </row>
    <row r="11" spans="1:6" s="22" customFormat="1" ht="24" customHeight="1" x14ac:dyDescent="0.3">
      <c r="A11" s="40">
        <v>2</v>
      </c>
      <c r="B11" s="26" t="s">
        <v>24</v>
      </c>
      <c r="C11" s="47" t="e">
        <f>#REF!+#REF!</f>
        <v>#REF!</v>
      </c>
      <c r="D11" s="33">
        <f>165540</f>
        <v>165540</v>
      </c>
      <c r="E11" s="63"/>
      <c r="F11" s="32" t="s">
        <v>3</v>
      </c>
    </row>
    <row r="12" spans="1:6" s="22" customFormat="1" ht="24" customHeight="1" x14ac:dyDescent="0.3">
      <c r="A12" s="40">
        <v>3</v>
      </c>
      <c r="B12" s="26" t="s">
        <v>17</v>
      </c>
      <c r="C12" s="44" t="e">
        <f>#REF!+#REF!</f>
        <v>#REF!</v>
      </c>
      <c r="D12" s="33">
        <f>33496</f>
        <v>33496</v>
      </c>
      <c r="E12" s="63"/>
      <c r="F12" s="32" t="s">
        <v>3</v>
      </c>
    </row>
    <row r="13" spans="1:6" s="22" customFormat="1" ht="24" customHeight="1" x14ac:dyDescent="0.3">
      <c r="A13" s="40">
        <v>4</v>
      </c>
      <c r="B13" s="26" t="s">
        <v>4</v>
      </c>
      <c r="C13" s="44" t="e">
        <f>#REF!+#REF!</f>
        <v>#REF!</v>
      </c>
      <c r="D13" s="33">
        <f>151800</f>
        <v>151800</v>
      </c>
      <c r="E13" s="63"/>
      <c r="F13" s="32" t="s">
        <v>3</v>
      </c>
    </row>
    <row r="14" spans="1:6" s="22" customFormat="1" ht="24" customHeight="1" x14ac:dyDescent="0.3">
      <c r="A14" s="40">
        <v>5</v>
      </c>
      <c r="B14" s="26" t="s">
        <v>46</v>
      </c>
      <c r="C14" s="44" t="e">
        <f>#REF!+#REF!</f>
        <v>#REF!</v>
      </c>
      <c r="D14" s="33">
        <f>800000+200000</f>
        <v>1000000</v>
      </c>
      <c r="E14" s="63"/>
      <c r="F14" s="32" t="s">
        <v>3</v>
      </c>
    </row>
    <row r="15" spans="1:6" s="22" customFormat="1" ht="24" customHeight="1" x14ac:dyDescent="0.3">
      <c r="A15" s="40">
        <v>6</v>
      </c>
      <c r="B15" s="26" t="s">
        <v>13</v>
      </c>
      <c r="C15" s="44">
        <v>100000</v>
      </c>
      <c r="D15" s="33">
        <f>282710</f>
        <v>282710</v>
      </c>
      <c r="E15" s="63"/>
      <c r="F15" s="32" t="s">
        <v>3</v>
      </c>
    </row>
    <row r="16" spans="1:6" s="22" customFormat="1" ht="24" customHeight="1" x14ac:dyDescent="0.3">
      <c r="A16" s="40">
        <v>7</v>
      </c>
      <c r="B16" s="26" t="s">
        <v>64</v>
      </c>
      <c r="C16" s="44" t="e">
        <f>#REF!+#REF!</f>
        <v>#REF!</v>
      </c>
      <c r="D16" s="33">
        <f>306337</f>
        <v>306337</v>
      </c>
      <c r="E16" s="63"/>
      <c r="F16" s="32" t="s">
        <v>3</v>
      </c>
    </row>
    <row r="17" spans="1:6" s="22" customFormat="1" ht="24" customHeight="1" x14ac:dyDescent="0.3">
      <c r="A17" s="40">
        <v>8</v>
      </c>
      <c r="B17" s="26" t="s">
        <v>45</v>
      </c>
      <c r="C17" s="44" t="e">
        <f>#REF!+#REF!</f>
        <v>#REF!</v>
      </c>
      <c r="D17" s="33">
        <f>48126</f>
        <v>48126</v>
      </c>
      <c r="E17" s="63"/>
      <c r="F17" s="32" t="s">
        <v>3</v>
      </c>
    </row>
    <row r="18" spans="1:6" s="22" customFormat="1" ht="24" customHeight="1" x14ac:dyDescent="0.3">
      <c r="A18" s="40">
        <v>9</v>
      </c>
      <c r="B18" s="26" t="s">
        <v>44</v>
      </c>
      <c r="C18" s="44" t="e">
        <f>#REF!+#REF!</f>
        <v>#REF!</v>
      </c>
      <c r="D18" s="33">
        <f>14000</f>
        <v>14000</v>
      </c>
      <c r="E18" s="63"/>
      <c r="F18" s="32" t="s">
        <v>3</v>
      </c>
    </row>
    <row r="19" spans="1:6" s="22" customFormat="1" ht="24" customHeight="1" x14ac:dyDescent="0.3">
      <c r="A19" s="40">
        <v>10</v>
      </c>
      <c r="B19" s="26" t="s">
        <v>55</v>
      </c>
      <c r="C19" s="44" t="e">
        <f>#REF!+#REF!</f>
        <v>#REF!</v>
      </c>
      <c r="D19" s="33"/>
      <c r="E19" s="63"/>
      <c r="F19" s="32" t="s">
        <v>3</v>
      </c>
    </row>
    <row r="20" spans="1:6" s="22" customFormat="1" ht="24" customHeight="1" x14ac:dyDescent="0.3">
      <c r="A20" s="40">
        <v>11</v>
      </c>
      <c r="B20" s="26" t="s">
        <v>65</v>
      </c>
      <c r="C20" s="44" t="e">
        <f>#REF!+#REF!</f>
        <v>#REF!</v>
      </c>
      <c r="D20" s="33">
        <f>116000</f>
        <v>116000</v>
      </c>
      <c r="E20" s="63">
        <f>354750</f>
        <v>354750</v>
      </c>
      <c r="F20" s="32" t="s">
        <v>3</v>
      </c>
    </row>
    <row r="21" spans="1:6" s="22" customFormat="1" ht="24" customHeight="1" x14ac:dyDescent="0.3">
      <c r="A21" s="40">
        <v>12</v>
      </c>
      <c r="B21" s="26" t="s">
        <v>66</v>
      </c>
      <c r="C21" s="44">
        <v>200000</v>
      </c>
      <c r="D21" s="33">
        <f>319000</f>
        <v>319000</v>
      </c>
      <c r="E21" s="63"/>
      <c r="F21" s="32" t="s">
        <v>3</v>
      </c>
    </row>
    <row r="22" spans="1:6" s="22" customFormat="1" ht="24" customHeight="1" thickBot="1" x14ac:dyDescent="0.35">
      <c r="A22" s="40">
        <v>13</v>
      </c>
      <c r="B22" s="26" t="s">
        <v>56</v>
      </c>
      <c r="C22" s="44">
        <v>600000</v>
      </c>
      <c r="D22" s="33">
        <f>118521.29</f>
        <v>118521.29</v>
      </c>
      <c r="E22" s="63">
        <f>7000+304864.05</f>
        <v>311864.05</v>
      </c>
      <c r="F22" s="32" t="s">
        <v>3</v>
      </c>
    </row>
    <row r="23" spans="1:6" s="22" customFormat="1" ht="27" customHeight="1" thickBot="1" x14ac:dyDescent="0.35">
      <c r="A23" s="116" t="s">
        <v>26</v>
      </c>
      <c r="B23" s="117"/>
      <c r="C23" s="31" t="e">
        <f>SUM(C10:C22)</f>
        <v>#REF!</v>
      </c>
      <c r="D23" s="59">
        <f>SUM(D10:D22)</f>
        <v>4090900.29</v>
      </c>
      <c r="E23" s="59">
        <f>SUM(E10:E22)</f>
        <v>666614.05000000005</v>
      </c>
      <c r="F23" s="27"/>
    </row>
    <row r="24" spans="1:6" s="8" customFormat="1" ht="27" customHeight="1" thickBot="1" x14ac:dyDescent="0.35">
      <c r="A24" s="112" t="s">
        <v>33</v>
      </c>
      <c r="B24" s="122"/>
      <c r="C24" s="122"/>
      <c r="D24" s="122"/>
      <c r="E24" s="122"/>
      <c r="F24" s="123"/>
    </row>
    <row r="25" spans="1:6" s="8" customFormat="1" ht="24" customHeight="1" x14ac:dyDescent="0.3">
      <c r="A25" s="49">
        <v>14</v>
      </c>
      <c r="B25" s="50" t="s">
        <v>30</v>
      </c>
      <c r="C25" s="51" t="e">
        <f>#REF!+#REF!</f>
        <v>#REF!</v>
      </c>
      <c r="D25" s="52">
        <f>2961892.97</f>
        <v>2961892.97</v>
      </c>
      <c r="E25" s="64"/>
      <c r="F25" s="82" t="s">
        <v>23</v>
      </c>
    </row>
    <row r="26" spans="1:6" s="8" customFormat="1" ht="24" customHeight="1" x14ac:dyDescent="0.3">
      <c r="A26" s="41">
        <v>15</v>
      </c>
      <c r="B26" s="30" t="s">
        <v>29</v>
      </c>
      <c r="C26" s="37" t="e">
        <f>#REF!+#REF!</f>
        <v>#REF!</v>
      </c>
      <c r="D26" s="38">
        <f>109705</f>
        <v>109705</v>
      </c>
      <c r="E26" s="65"/>
      <c r="F26" s="83" t="s">
        <v>23</v>
      </c>
    </row>
    <row r="27" spans="1:6" s="19" customFormat="1" ht="30.75" customHeight="1" x14ac:dyDescent="0.3">
      <c r="A27" s="41">
        <v>16</v>
      </c>
      <c r="B27" s="35" t="s">
        <v>5</v>
      </c>
      <c r="C27" s="37">
        <v>1520000</v>
      </c>
      <c r="D27" s="42">
        <f>1695700</f>
        <v>1695700</v>
      </c>
      <c r="E27" s="42">
        <f>10500</f>
        <v>10500</v>
      </c>
      <c r="F27" s="84" t="s">
        <v>80</v>
      </c>
    </row>
    <row r="28" spans="1:6" s="9" customFormat="1" ht="24" customHeight="1" x14ac:dyDescent="0.3">
      <c r="A28" s="41">
        <v>17</v>
      </c>
      <c r="B28" s="26" t="s">
        <v>67</v>
      </c>
      <c r="C28" s="37" t="e">
        <f>#REF!+#REF!</f>
        <v>#REF!</v>
      </c>
      <c r="D28" s="38">
        <f>44800</f>
        <v>44800</v>
      </c>
      <c r="E28" s="66"/>
      <c r="F28" s="84" t="s">
        <v>6</v>
      </c>
    </row>
    <row r="29" spans="1:6" s="9" customFormat="1" ht="24" customHeight="1" x14ac:dyDescent="0.3">
      <c r="A29" s="41">
        <v>18</v>
      </c>
      <c r="B29" s="26" t="s">
        <v>68</v>
      </c>
      <c r="C29" s="37" t="e">
        <f>#REF!+#REF!</f>
        <v>#REF!</v>
      </c>
      <c r="D29" s="38"/>
      <c r="E29" s="67"/>
      <c r="F29" s="85" t="s">
        <v>12</v>
      </c>
    </row>
    <row r="30" spans="1:6" s="8" customFormat="1" ht="24" customHeight="1" x14ac:dyDescent="0.3">
      <c r="A30" s="41">
        <v>19</v>
      </c>
      <c r="B30" s="26" t="s">
        <v>31</v>
      </c>
      <c r="C30" s="37" t="e">
        <f>#REF!+#REF!</f>
        <v>#REF!</v>
      </c>
      <c r="D30" s="38">
        <f>368113.53</f>
        <v>368113.53</v>
      </c>
      <c r="E30" s="68"/>
      <c r="F30" s="85" t="s">
        <v>59</v>
      </c>
    </row>
    <row r="31" spans="1:6" s="8" customFormat="1" ht="30.75" customHeight="1" x14ac:dyDescent="0.3">
      <c r="A31" s="41">
        <v>20</v>
      </c>
      <c r="B31" s="26" t="s">
        <v>7</v>
      </c>
      <c r="C31" s="37">
        <v>1350000</v>
      </c>
      <c r="D31" s="38">
        <f>857378.53</f>
        <v>857378.53</v>
      </c>
      <c r="E31" s="63"/>
      <c r="F31" s="84" t="s">
        <v>49</v>
      </c>
    </row>
    <row r="32" spans="1:6" s="9" customFormat="1" ht="24" customHeight="1" x14ac:dyDescent="0.3">
      <c r="A32" s="41">
        <v>21</v>
      </c>
      <c r="B32" s="26" t="s">
        <v>32</v>
      </c>
      <c r="C32" s="37" t="e">
        <f>#REF!+#REF!</f>
        <v>#REF!</v>
      </c>
      <c r="D32" s="38"/>
      <c r="E32" s="67"/>
      <c r="F32" s="85" t="s">
        <v>50</v>
      </c>
    </row>
    <row r="33" spans="1:6" s="17" customFormat="1" ht="24" customHeight="1" x14ac:dyDescent="0.3">
      <c r="A33" s="41">
        <v>22</v>
      </c>
      <c r="B33" s="26" t="s">
        <v>39</v>
      </c>
      <c r="C33" s="37">
        <v>1100000</v>
      </c>
      <c r="D33" s="38">
        <f>932843.89</f>
        <v>932843.89</v>
      </c>
      <c r="E33" s="69">
        <f>26516.8</f>
        <v>26516.799999999999</v>
      </c>
      <c r="F33" s="85" t="s">
        <v>51</v>
      </c>
    </row>
    <row r="34" spans="1:6" s="16" customFormat="1" ht="24" customHeight="1" x14ac:dyDescent="0.3">
      <c r="A34" s="41">
        <v>23</v>
      </c>
      <c r="B34" s="26" t="s">
        <v>42</v>
      </c>
      <c r="C34" s="37">
        <v>600000</v>
      </c>
      <c r="D34" s="38">
        <f>4063</f>
        <v>4063</v>
      </c>
      <c r="E34" s="70"/>
      <c r="F34" s="85" t="s">
        <v>52</v>
      </c>
    </row>
    <row r="35" spans="1:6" s="17" customFormat="1" ht="24" customHeight="1" x14ac:dyDescent="0.3">
      <c r="A35" s="41">
        <v>24</v>
      </c>
      <c r="B35" s="26" t="s">
        <v>60</v>
      </c>
      <c r="C35" s="37" t="e">
        <f>#REF!+#REF!</f>
        <v>#REF!</v>
      </c>
      <c r="D35" s="38">
        <f>888127.17</f>
        <v>888127.17</v>
      </c>
      <c r="E35" s="71"/>
      <c r="F35" s="84" t="s">
        <v>34</v>
      </c>
    </row>
    <row r="36" spans="1:6" s="18" customFormat="1" ht="24" customHeight="1" x14ac:dyDescent="0.3">
      <c r="A36" s="41">
        <v>25</v>
      </c>
      <c r="B36" s="26" t="s">
        <v>28</v>
      </c>
      <c r="C36" s="37" t="e">
        <f>#REF!+#REF!</f>
        <v>#REF!</v>
      </c>
      <c r="D36" s="38">
        <f>394625.34</f>
        <v>394625.34</v>
      </c>
      <c r="E36" s="72"/>
      <c r="F36" s="84" t="s">
        <v>15</v>
      </c>
    </row>
    <row r="37" spans="1:6" s="9" customFormat="1" ht="24" customHeight="1" x14ac:dyDescent="0.3">
      <c r="A37" s="41">
        <v>26</v>
      </c>
      <c r="B37" s="26" t="s">
        <v>75</v>
      </c>
      <c r="C37" s="37">
        <v>150000</v>
      </c>
      <c r="D37" s="38">
        <f>120000</f>
        <v>120000</v>
      </c>
      <c r="E37" s="67"/>
      <c r="F37" s="85" t="s">
        <v>15</v>
      </c>
    </row>
    <row r="38" spans="1:6" s="9" customFormat="1" ht="24" customHeight="1" x14ac:dyDescent="0.3">
      <c r="A38" s="41">
        <v>27</v>
      </c>
      <c r="B38" s="26" t="s">
        <v>61</v>
      </c>
      <c r="C38" s="37" t="e">
        <f>#REF!+#REF!</f>
        <v>#REF!</v>
      </c>
      <c r="D38" s="38">
        <f>19356</f>
        <v>19356</v>
      </c>
      <c r="E38" s="67">
        <f>26680</f>
        <v>26680</v>
      </c>
      <c r="F38" s="85" t="s">
        <v>53</v>
      </c>
    </row>
    <row r="39" spans="1:6" s="9" customFormat="1" ht="24" customHeight="1" x14ac:dyDescent="0.3">
      <c r="A39" s="41">
        <v>28</v>
      </c>
      <c r="B39" s="26" t="s">
        <v>40</v>
      </c>
      <c r="C39" s="37" t="e">
        <f>#REF!+#REF!</f>
        <v>#REF!</v>
      </c>
      <c r="D39" s="38"/>
      <c r="E39" s="67"/>
      <c r="F39" s="85" t="s">
        <v>53</v>
      </c>
    </row>
    <row r="40" spans="1:6" s="18" customFormat="1" ht="24" customHeight="1" x14ac:dyDescent="0.3">
      <c r="A40" s="41">
        <v>29</v>
      </c>
      <c r="B40" s="26" t="s">
        <v>41</v>
      </c>
      <c r="C40" s="37">
        <v>100000</v>
      </c>
      <c r="D40" s="38">
        <f>267765.16</f>
        <v>267765.15999999997</v>
      </c>
      <c r="E40" s="73"/>
      <c r="F40" s="85" t="s">
        <v>6</v>
      </c>
    </row>
    <row r="41" spans="1:6" s="17" customFormat="1" ht="24" customHeight="1" x14ac:dyDescent="0.3">
      <c r="A41" s="41">
        <v>30</v>
      </c>
      <c r="B41" s="26" t="s">
        <v>22</v>
      </c>
      <c r="C41" s="37" t="e">
        <f>#REF!+#REF!</f>
        <v>#REF!</v>
      </c>
      <c r="D41" s="38"/>
      <c r="E41" s="74"/>
      <c r="F41" s="85" t="s">
        <v>6</v>
      </c>
    </row>
    <row r="42" spans="1:6" s="17" customFormat="1" ht="24" customHeight="1" x14ac:dyDescent="0.3">
      <c r="A42" s="41">
        <v>31</v>
      </c>
      <c r="B42" s="26" t="s">
        <v>69</v>
      </c>
      <c r="C42" s="37" t="e">
        <f>#REF!+#REF!</f>
        <v>#REF!</v>
      </c>
      <c r="D42" s="38">
        <f>15000</f>
        <v>15000</v>
      </c>
      <c r="E42" s="74"/>
      <c r="F42" s="85" t="s">
        <v>6</v>
      </c>
    </row>
    <row r="43" spans="1:6" s="4" customFormat="1" ht="24" customHeight="1" x14ac:dyDescent="0.3">
      <c r="A43" s="41">
        <v>32</v>
      </c>
      <c r="B43" s="26" t="s">
        <v>77</v>
      </c>
      <c r="C43" s="37" t="e">
        <f>#REF!+#REF!</f>
        <v>#REF!</v>
      </c>
      <c r="D43" s="38"/>
      <c r="E43" s="73"/>
      <c r="F43" s="85" t="s">
        <v>6</v>
      </c>
    </row>
    <row r="44" spans="1:6" s="18" customFormat="1" ht="24" customHeight="1" x14ac:dyDescent="0.3">
      <c r="A44" s="41">
        <v>33</v>
      </c>
      <c r="B44" s="26" t="s">
        <v>70</v>
      </c>
      <c r="C44" s="37" t="e">
        <f>#REF!+#REF!</f>
        <v>#REF!</v>
      </c>
      <c r="D44" s="38">
        <f>196734.16</f>
        <v>196734.16</v>
      </c>
      <c r="E44" s="73"/>
      <c r="F44" s="85" t="s">
        <v>59</v>
      </c>
    </row>
    <row r="45" spans="1:6" s="18" customFormat="1" ht="24" customHeight="1" x14ac:dyDescent="0.3">
      <c r="A45" s="41">
        <v>34</v>
      </c>
      <c r="B45" s="26" t="s">
        <v>20</v>
      </c>
      <c r="C45" s="37" t="e">
        <f>#REF!+#REF!</f>
        <v>#REF!</v>
      </c>
      <c r="D45" s="38">
        <f>129000</f>
        <v>129000</v>
      </c>
      <c r="E45" s="73">
        <f>75780</f>
        <v>75780</v>
      </c>
      <c r="F45" s="85" t="s">
        <v>59</v>
      </c>
    </row>
    <row r="46" spans="1:6" s="18" customFormat="1" ht="24" customHeight="1" x14ac:dyDescent="0.3">
      <c r="A46" s="41">
        <v>35</v>
      </c>
      <c r="B46" s="26" t="s">
        <v>57</v>
      </c>
      <c r="C46" s="37">
        <v>500000</v>
      </c>
      <c r="D46" s="38">
        <v>521100</v>
      </c>
      <c r="E46" s="73"/>
      <c r="F46" s="85" t="s">
        <v>15</v>
      </c>
    </row>
    <row r="47" spans="1:6" s="17" customFormat="1" ht="24" customHeight="1" x14ac:dyDescent="0.3">
      <c r="A47" s="41">
        <v>36</v>
      </c>
      <c r="B47" s="26" t="s">
        <v>21</v>
      </c>
      <c r="C47" s="37">
        <v>550000</v>
      </c>
      <c r="D47" s="38">
        <f>578633</f>
        <v>578633</v>
      </c>
      <c r="E47" s="69"/>
      <c r="F47" s="85" t="s">
        <v>43</v>
      </c>
    </row>
    <row r="48" spans="1:6" s="17" customFormat="1" ht="24" customHeight="1" x14ac:dyDescent="0.3">
      <c r="A48" s="41">
        <v>37</v>
      </c>
      <c r="B48" s="26" t="s">
        <v>78</v>
      </c>
      <c r="C48" s="37" t="e">
        <f>#REF!+#REF!</f>
        <v>#REF!</v>
      </c>
      <c r="D48" s="38"/>
      <c r="E48" s="69"/>
      <c r="F48" s="85" t="s">
        <v>62</v>
      </c>
    </row>
    <row r="49" spans="1:6" s="17" customFormat="1" ht="24" customHeight="1" x14ac:dyDescent="0.3">
      <c r="A49" s="41">
        <v>38</v>
      </c>
      <c r="B49" s="26" t="s">
        <v>71</v>
      </c>
      <c r="C49" s="37" t="e">
        <f>#REF!+#REF!</f>
        <v>#REF!</v>
      </c>
      <c r="D49" s="38"/>
      <c r="E49" s="69"/>
      <c r="F49" s="85" t="s">
        <v>62</v>
      </c>
    </row>
    <row r="50" spans="1:6" s="17" customFormat="1" ht="24" customHeight="1" x14ac:dyDescent="0.3">
      <c r="A50" s="41">
        <v>39</v>
      </c>
      <c r="B50" s="26" t="s">
        <v>72</v>
      </c>
      <c r="C50" s="37" t="e">
        <f>#REF!+#REF!</f>
        <v>#REF!</v>
      </c>
      <c r="D50" s="38"/>
      <c r="E50" s="69"/>
      <c r="F50" s="85" t="s">
        <v>62</v>
      </c>
    </row>
    <row r="51" spans="1:6" s="17" customFormat="1" ht="24" customHeight="1" x14ac:dyDescent="0.3">
      <c r="A51" s="41">
        <v>40</v>
      </c>
      <c r="B51" s="26" t="s">
        <v>79</v>
      </c>
      <c r="C51" s="37" t="e">
        <f>#REF!+#REF!</f>
        <v>#REF!</v>
      </c>
      <c r="D51" s="38"/>
      <c r="E51" s="75"/>
      <c r="F51" s="83" t="s">
        <v>23</v>
      </c>
    </row>
    <row r="52" spans="1:6" s="17" customFormat="1" ht="24" customHeight="1" x14ac:dyDescent="0.3">
      <c r="A52" s="41">
        <v>41</v>
      </c>
      <c r="B52" s="26" t="s">
        <v>73</v>
      </c>
      <c r="C52" s="37" t="e">
        <f>#REF!+#REF!</f>
        <v>#REF!</v>
      </c>
      <c r="D52" s="38"/>
      <c r="E52" s="75"/>
      <c r="F52" s="84" t="s">
        <v>48</v>
      </c>
    </row>
    <row r="53" spans="1:6" s="9" customFormat="1" ht="24" customHeight="1" x14ac:dyDescent="0.3">
      <c r="A53" s="41">
        <v>42</v>
      </c>
      <c r="B53" s="26" t="s">
        <v>8</v>
      </c>
      <c r="C53" s="37">
        <v>300000</v>
      </c>
      <c r="D53" s="38">
        <f>99780+8329.6</f>
        <v>108109.6</v>
      </c>
      <c r="E53" s="75">
        <f>78664.59</f>
        <v>78664.59</v>
      </c>
      <c r="F53" s="84" t="s">
        <v>6</v>
      </c>
    </row>
    <row r="54" spans="1:6" s="9" customFormat="1" ht="24" customHeight="1" x14ac:dyDescent="0.3">
      <c r="A54" s="41">
        <v>43</v>
      </c>
      <c r="B54" s="26" t="s">
        <v>54</v>
      </c>
      <c r="C54" s="37">
        <v>180000</v>
      </c>
      <c r="D54" s="38">
        <f>229653.64</f>
        <v>229653.64</v>
      </c>
      <c r="E54" s="63"/>
      <c r="F54" s="84" t="s">
        <v>23</v>
      </c>
    </row>
    <row r="55" spans="1:6" s="9" customFormat="1" ht="24" customHeight="1" x14ac:dyDescent="0.3">
      <c r="A55" s="41">
        <v>44</v>
      </c>
      <c r="B55" s="26" t="s">
        <v>58</v>
      </c>
      <c r="C55" s="37" t="e">
        <f>#REF!+#REF!</f>
        <v>#REF!</v>
      </c>
      <c r="D55" s="38">
        <f>132038.4</f>
        <v>132038.39999999999</v>
      </c>
      <c r="E55" s="63">
        <f>7000</f>
        <v>7000</v>
      </c>
      <c r="F55" s="84" t="s">
        <v>23</v>
      </c>
    </row>
    <row r="56" spans="1:6" s="9" customFormat="1" ht="24" customHeight="1" x14ac:dyDescent="0.3">
      <c r="A56" s="41">
        <v>45</v>
      </c>
      <c r="B56" s="43" t="s">
        <v>63</v>
      </c>
      <c r="C56" s="37" t="e">
        <f>#REF!+#REF!</f>
        <v>#REF!</v>
      </c>
      <c r="D56" s="38"/>
      <c r="E56" s="63"/>
      <c r="F56" s="84" t="s">
        <v>23</v>
      </c>
    </row>
    <row r="57" spans="1:6" s="9" customFormat="1" ht="24" customHeight="1" x14ac:dyDescent="0.3">
      <c r="A57" s="41">
        <v>46</v>
      </c>
      <c r="B57" s="43" t="s">
        <v>81</v>
      </c>
      <c r="C57" s="37">
        <v>500000</v>
      </c>
      <c r="D57" s="38"/>
      <c r="E57" s="63"/>
      <c r="F57" s="84" t="s">
        <v>80</v>
      </c>
    </row>
    <row r="58" spans="1:6" s="9" customFormat="1" ht="24" customHeight="1" x14ac:dyDescent="0.3">
      <c r="A58" s="41">
        <v>47</v>
      </c>
      <c r="B58" s="26" t="s">
        <v>82</v>
      </c>
      <c r="C58" s="37">
        <v>550000</v>
      </c>
      <c r="D58" s="38">
        <f>255718</f>
        <v>255718</v>
      </c>
      <c r="E58" s="25"/>
      <c r="F58" s="84" t="s">
        <v>76</v>
      </c>
    </row>
    <row r="59" spans="1:6" s="9" customFormat="1" ht="24" customHeight="1" thickBot="1" x14ac:dyDescent="0.35">
      <c r="A59" s="86">
        <v>48</v>
      </c>
      <c r="B59" s="87" t="s">
        <v>86</v>
      </c>
      <c r="C59" s="53">
        <v>0</v>
      </c>
      <c r="D59" s="88">
        <v>197195</v>
      </c>
      <c r="E59" s="89">
        <v>900000</v>
      </c>
      <c r="F59" s="90"/>
    </row>
    <row r="60" spans="1:6" s="8" customFormat="1" ht="27" customHeight="1" thickBot="1" x14ac:dyDescent="0.35">
      <c r="A60" s="118" t="s">
        <v>35</v>
      </c>
      <c r="B60" s="119"/>
      <c r="C60" s="80" t="e">
        <f>SUM(C25:C59)</f>
        <v>#REF!</v>
      </c>
      <c r="D60" s="81">
        <f>SUM(D25:D59)</f>
        <v>11027552.390000001</v>
      </c>
      <c r="E60" s="81">
        <f>SUM(E25:E59)</f>
        <v>1125141.3899999999</v>
      </c>
      <c r="F60" s="27"/>
    </row>
    <row r="61" spans="1:6" s="9" customFormat="1" ht="27.75" customHeight="1" thickBot="1" x14ac:dyDescent="0.35">
      <c r="A61" s="124" t="s">
        <v>37</v>
      </c>
      <c r="B61" s="125"/>
      <c r="C61" s="125"/>
      <c r="D61" s="125"/>
      <c r="E61" s="125"/>
      <c r="F61" s="126"/>
    </row>
    <row r="62" spans="1:6" s="17" customFormat="1" ht="24" customHeight="1" x14ac:dyDescent="0.3">
      <c r="A62" s="34">
        <v>49</v>
      </c>
      <c r="B62" s="55" t="s">
        <v>19</v>
      </c>
      <c r="C62" s="51" t="e">
        <f>#REF!+#REF!</f>
        <v>#REF!</v>
      </c>
      <c r="D62" s="24">
        <f>51400</f>
        <v>51400</v>
      </c>
      <c r="E62" s="76"/>
      <c r="F62" s="36" t="s">
        <v>18</v>
      </c>
    </row>
    <row r="63" spans="1:6" s="17" customFormat="1" ht="24" customHeight="1" thickBot="1" x14ac:dyDescent="0.35">
      <c r="A63" s="56">
        <v>50</v>
      </c>
      <c r="B63" s="57" t="s">
        <v>74</v>
      </c>
      <c r="C63" s="53" t="e">
        <f>#REF!+#REF!</f>
        <v>#REF!</v>
      </c>
      <c r="D63" s="58"/>
      <c r="E63" s="77"/>
      <c r="F63" s="54" t="s">
        <v>18</v>
      </c>
    </row>
    <row r="64" spans="1:6" ht="15.75" thickBot="1" x14ac:dyDescent="0.3"/>
    <row r="65" spans="1:6" s="16" customFormat="1" ht="27" customHeight="1" thickBot="1" x14ac:dyDescent="0.35">
      <c r="A65" s="116" t="s">
        <v>36</v>
      </c>
      <c r="B65" s="117"/>
      <c r="C65" s="31" t="e">
        <f>SUM(C62:C64)</f>
        <v>#REF!</v>
      </c>
      <c r="D65" s="59">
        <f>SUM(D62:D64)</f>
        <v>51400</v>
      </c>
      <c r="E65" s="78"/>
      <c r="F65" s="28"/>
    </row>
    <row r="66" spans="1:6" s="8" customFormat="1" ht="27" customHeight="1" thickBot="1" x14ac:dyDescent="0.35">
      <c r="A66" s="120" t="s">
        <v>16</v>
      </c>
      <c r="B66" s="121"/>
      <c r="C66" s="39" t="e">
        <f>C23+C60+C65</f>
        <v>#REF!</v>
      </c>
      <c r="D66" s="61">
        <f>SUM(D23,D60,D65)</f>
        <v>15169852.68</v>
      </c>
      <c r="E66" s="61">
        <f>SUM(E23,E60,E65)</f>
        <v>1791755.44</v>
      </c>
      <c r="F66" s="29"/>
    </row>
    <row r="67" spans="1:6" s="8" customFormat="1" ht="21" hidden="1" customHeight="1" x14ac:dyDescent="0.35">
      <c r="A67" s="10"/>
      <c r="B67" s="11" t="s">
        <v>9</v>
      </c>
      <c r="C67" s="12"/>
      <c r="D67" s="13"/>
      <c r="E67" s="79"/>
      <c r="F67" s="10"/>
    </row>
    <row r="68" spans="1:6" s="8" customFormat="1" ht="35.25" hidden="1" customHeight="1" x14ac:dyDescent="0.35">
      <c r="A68" s="10"/>
      <c r="B68" s="14" t="s">
        <v>10</v>
      </c>
      <c r="C68" s="15" t="s">
        <v>11</v>
      </c>
      <c r="D68" s="9"/>
      <c r="E68" s="110"/>
      <c r="F68" s="110"/>
    </row>
    <row r="69" spans="1:6" s="8" customFormat="1" ht="38.25" hidden="1" customHeight="1" x14ac:dyDescent="0.35">
      <c r="A69" s="5"/>
      <c r="D69" s="9"/>
      <c r="E69" s="111"/>
      <c r="F69" s="111"/>
    </row>
    <row r="70" spans="1:6" ht="14.45" hidden="1" x14ac:dyDescent="0.3"/>
    <row r="71" spans="1:6" ht="14.45" hidden="1" x14ac:dyDescent="0.3">
      <c r="B71" t="s">
        <v>83</v>
      </c>
    </row>
    <row r="72" spans="1:6" ht="14.45" hidden="1" x14ac:dyDescent="0.3"/>
    <row r="73" spans="1:6" ht="14.45" hidden="1" x14ac:dyDescent="0.3"/>
    <row r="74" spans="1:6" ht="14.45" hidden="1" x14ac:dyDescent="0.3">
      <c r="B74" t="s">
        <v>84</v>
      </c>
    </row>
    <row r="75" spans="1:6" ht="14.45" hidden="1" x14ac:dyDescent="0.3"/>
    <row r="76" spans="1:6" ht="14.45" hidden="1" x14ac:dyDescent="0.3"/>
    <row r="77" spans="1:6" ht="14.45" hidden="1" x14ac:dyDescent="0.3"/>
    <row r="78" spans="1:6" ht="14.45" hidden="1" x14ac:dyDescent="0.3">
      <c r="B78" t="s">
        <v>85</v>
      </c>
    </row>
    <row r="79" spans="1:6" ht="14.45" hidden="1" x14ac:dyDescent="0.3"/>
    <row r="82" spans="2:2" x14ac:dyDescent="0.25">
      <c r="B82" t="s">
        <v>9</v>
      </c>
    </row>
  </sheetData>
  <mergeCells count="19">
    <mergeCell ref="E68:F68"/>
    <mergeCell ref="E69:F69"/>
    <mergeCell ref="A9:F9"/>
    <mergeCell ref="A23:B23"/>
    <mergeCell ref="A60:B60"/>
    <mergeCell ref="A66:B66"/>
    <mergeCell ref="A65:B65"/>
    <mergeCell ref="A24:F24"/>
    <mergeCell ref="A61:F61"/>
    <mergeCell ref="E1:F1"/>
    <mergeCell ref="A3:F4"/>
    <mergeCell ref="A5:F5"/>
    <mergeCell ref="A6:A8"/>
    <mergeCell ref="B6:B8"/>
    <mergeCell ref="C6:C8"/>
    <mergeCell ref="F6:F8"/>
    <mergeCell ref="D6:E6"/>
    <mergeCell ref="D7:D8"/>
    <mergeCell ref="E7:E8"/>
  </mergeCells>
  <pageMargins left="0.19685039370078741" right="0.17" top="0.48" bottom="0.4" header="0.26" footer="0.25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D7F387FC59AB4AB8739955489F15A0" ma:contentTypeVersion="1" ma:contentTypeDescription="Создание документа." ma:contentTypeScope="" ma:versionID="209f88161d8fe823399af90926b5d4e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434232-E141-4C84-BB95-266E34737846}"/>
</file>

<file path=customXml/itemProps2.xml><?xml version="1.0" encoding="utf-8"?>
<ds:datastoreItem xmlns:ds="http://schemas.openxmlformats.org/officeDocument/2006/customXml" ds:itemID="{FF6F1060-5F96-4768-BA15-562F48FE5386}"/>
</file>

<file path=customXml/itemProps3.xml><?xml version="1.0" encoding="utf-8"?>
<ds:datastoreItem xmlns:ds="http://schemas.openxmlformats.org/officeDocument/2006/customXml" ds:itemID="{12E04C69-4422-478A-819E-0A956C1289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КМ_ФОР</vt:lpstr>
      <vt:lpstr>КМ_ФОР!Заголовки_для_печати</vt:lpstr>
      <vt:lpstr>КМ_ФОР!Область_печати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SilovaOV</dc:creator>
  <cp:lastModifiedBy>Малышева Евгения Анатольевна</cp:lastModifiedBy>
  <cp:lastPrinted>2023-01-26T12:01:17Z</cp:lastPrinted>
  <dcterms:created xsi:type="dcterms:W3CDTF">2016-08-03T11:16:50Z</dcterms:created>
  <dcterms:modified xsi:type="dcterms:W3CDTF">2023-10-06T06:58:15Z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0x01010007D7F387FC59AB4AB8739955489F15A0</vt:lpwstr>
  </property>
</Properties>
</file>