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9.xml" ContentType="application/vnd.openxmlformats-officedocument.spreadsheetml.worksheet+xml"/>
  <Override PartName="/xl/styles.xml" ContentType="application/vnd.openxmlformats-officedocument.spreadsheetml.styles+xml"/>
  <Override PartName="/xl/worksheets/sheet31.xml" ContentType="application/vnd.openxmlformats-officedocument.spreadsheetml.worksheet+xml"/>
  <Override PartName="/xl/worksheets/sheet32.xml" ContentType="application/vnd.openxmlformats-officedocument.spreadsheetml.worksheet+xml"/>
  <Override PartName="/xl/worksheets/sheet34.xml" ContentType="application/vnd.openxmlformats-officedocument.spreadsheetml.worksheet+xml"/>
  <Override PartName="/xl/worksheets/sheet30.xml" ContentType="application/vnd.openxmlformats-officedocument.spreadsheetml.worksheet+xml"/>
  <Override PartName="/xl/worksheets/sheet33.xml" ContentType="application/vnd.openxmlformats-officedocument.spreadsheetml.worksheet+xml"/>
  <Override PartName="/xl/worksheets/sheet35.xml" ContentType="application/vnd.openxmlformats-officedocument.spreadsheetml.worksheet+xml"/>
  <Override PartName="/xl/comments6.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xl/comments5.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C:\Users\Анна\Documents\МОИ ПАПКИ\РЕЙТИНГИ\ИНТЕРФАКС\"/>
    </mc:Choice>
  </mc:AlternateContent>
  <bookViews>
    <workbookView xWindow="0" yWindow="0" windowWidth="23040" windowHeight="9192" tabRatio="655" firstSheet="19" activeTab="34"/>
  </bookViews>
  <sheets>
    <sheet name="1. Качество абитуриентов" sheetId="2" r:id="rId1"/>
    <sheet name="2. Принятые на 1 курс" sheetId="3" r:id="rId2"/>
    <sheet name="3. Школьные олимпиады" sheetId="5" r:id="rId3"/>
    <sheet name="4. Работа со школами" sheetId="12" r:id="rId4"/>
    <sheet name="5. ОП ВО" sheetId="13" r:id="rId5"/>
    <sheet name="6. ОП КВК" sheetId="14" r:id="rId6"/>
    <sheet name="7. ОП ДПО" sheetId="9" r:id="rId7"/>
    <sheet name="7.1 ОП ДО" sheetId="51" r:id="rId8"/>
    <sheet name="8. НПР" sheetId="15" r:id="rId9"/>
    <sheet name="9. Ресурсы" sheetId="10" r:id="rId10"/>
    <sheet name="10. Сотрудничество" sheetId="11" r:id="rId11"/>
    <sheet name="М1" sheetId="32" r:id="rId12"/>
    <sheet name="М2" sheetId="39" r:id="rId13"/>
    <sheet name="11. Результативность НИД" sheetId="6" r:id="rId14"/>
    <sheet name="К1" sheetId="33" r:id="rId15"/>
    <sheet name="К2" sheetId="25" r:id="rId16"/>
    <sheet name="К3" sheetId="49" r:id="rId17"/>
    <sheet name="12. Социализация" sheetId="17" r:id="rId18"/>
    <sheet name="С1" sheetId="37" r:id="rId19"/>
    <sheet name="13. Предпринимательство" sheetId="20" r:id="rId20"/>
    <sheet name="П1" sheetId="40" r:id="rId21"/>
    <sheet name="П2" sheetId="41" r:id="rId22"/>
    <sheet name="П3" sheetId="48" r:id="rId23"/>
    <sheet name="П4" sheetId="42" r:id="rId24"/>
    <sheet name="П5" sheetId="24" r:id="rId25"/>
    <sheet name="П6" sheetId="34" r:id="rId26"/>
    <sheet name="П7" sheetId="45" r:id="rId27"/>
    <sheet name="П8" sheetId="44" r:id="rId28"/>
    <sheet name="П9" sheetId="46" r:id="rId29"/>
    <sheet name="П10" sheetId="47" r:id="rId30"/>
    <sheet name="П11" sheetId="50" r:id="rId31"/>
    <sheet name="14. Исследования" sheetId="35" r:id="rId32"/>
    <sheet name="Лист1" sheetId="52" r:id="rId33"/>
    <sheet name="Разработчик" sheetId="22" state="hidden" r:id="rId34"/>
    <sheet name="И1" sheetId="38" r:id="rId35"/>
  </sheets>
  <definedNames>
    <definedName name="_xlnm._FilterDatabase" localSheetId="16" hidden="1">К3!#REF!</definedName>
    <definedName name="_xlnm._FilterDatabase" localSheetId="33" hidden="1">Разработчик!$E$1:$E$2</definedName>
    <definedName name="данет">Разработчик!$C$1:$C$2</definedName>
    <definedName name="конференция">Разработчик!$E$1:$E$2</definedName>
    <definedName name="списокпредметов">Разработчик!$A$1:$A$15</definedName>
  </definedNames>
  <calcPr calcId="162913"/>
</workbook>
</file>

<file path=xl/calcChain.xml><?xml version="1.0" encoding="utf-8"?>
<calcChain xmlns="http://schemas.openxmlformats.org/spreadsheetml/2006/main">
  <c r="N272" i="13" l="1"/>
  <c r="K272" i="13"/>
  <c r="H272" i="13"/>
  <c r="E272" i="13"/>
  <c r="N252" i="13"/>
  <c r="K252" i="13"/>
  <c r="H252" i="13"/>
  <c r="E252" i="13"/>
  <c r="N232" i="13"/>
  <c r="K232" i="13"/>
  <c r="E232" i="13"/>
  <c r="H231" i="13"/>
  <c r="H230" i="13"/>
  <c r="N228" i="13"/>
  <c r="K228" i="13"/>
  <c r="E228" i="13"/>
  <c r="H227" i="13"/>
  <c r="H226" i="13"/>
  <c r="H228" i="13" s="1"/>
  <c r="N212" i="13"/>
  <c r="K212" i="13"/>
  <c r="H212" i="13"/>
  <c r="E212" i="13"/>
  <c r="H211" i="13"/>
  <c r="P196" i="13"/>
  <c r="N196" i="13"/>
  <c r="M195" i="13"/>
  <c r="K195" i="13"/>
  <c r="K196" i="13" s="1"/>
  <c r="J195" i="13"/>
  <c r="H195" i="13"/>
  <c r="H187" i="13" s="1"/>
  <c r="G195" i="13"/>
  <c r="E195" i="13"/>
  <c r="M194" i="13"/>
  <c r="J194" i="13"/>
  <c r="J196" i="13" s="1"/>
  <c r="H194" i="13"/>
  <c r="H196" i="13" s="1"/>
  <c r="G194" i="13"/>
  <c r="G196" i="13" s="1"/>
  <c r="E194" i="13"/>
  <c r="P189" i="13"/>
  <c r="O189" i="13"/>
  <c r="N189" i="13"/>
  <c r="M189" i="13"/>
  <c r="L189" i="13"/>
  <c r="K189" i="13"/>
  <c r="J9" i="13" s="1"/>
  <c r="J189" i="13"/>
  <c r="I189" i="13"/>
  <c r="H189" i="13"/>
  <c r="G189" i="13"/>
  <c r="F189" i="13"/>
  <c r="E189" i="13"/>
  <c r="P187" i="13"/>
  <c r="R7" i="13" s="1"/>
  <c r="R19" i="13" s="1"/>
  <c r="N187" i="13"/>
  <c r="M187" i="13"/>
  <c r="J187" i="13"/>
  <c r="G187" i="13"/>
  <c r="E187" i="13"/>
  <c r="P186" i="13"/>
  <c r="P188" i="13" s="1"/>
  <c r="N186" i="13"/>
  <c r="N188" i="13" s="1"/>
  <c r="M186" i="13"/>
  <c r="M188" i="13" s="1"/>
  <c r="K186" i="13"/>
  <c r="J186" i="13"/>
  <c r="J188" i="13" s="1"/>
  <c r="G186" i="13"/>
  <c r="G188" i="13" s="1"/>
  <c r="E186" i="13"/>
  <c r="E188" i="13" s="1"/>
  <c r="P140" i="13"/>
  <c r="N140" i="13"/>
  <c r="M140" i="13"/>
  <c r="K140" i="13"/>
  <c r="H139" i="13"/>
  <c r="E139" i="13"/>
  <c r="J138" i="13"/>
  <c r="J140" i="13" s="1"/>
  <c r="H138" i="13"/>
  <c r="H140" i="13" s="1"/>
  <c r="G138" i="13"/>
  <c r="G140" i="13" s="1"/>
  <c r="E138" i="13"/>
  <c r="E140" i="13" s="1"/>
  <c r="P92" i="13"/>
  <c r="N92" i="13"/>
  <c r="K91" i="13"/>
  <c r="H91" i="13"/>
  <c r="H92" i="13" s="1"/>
  <c r="E91" i="13"/>
  <c r="M90" i="13"/>
  <c r="M92" i="13" s="1"/>
  <c r="K90" i="13"/>
  <c r="K92" i="13" s="1"/>
  <c r="J90" i="13"/>
  <c r="J92" i="13" s="1"/>
  <c r="H90" i="13"/>
  <c r="G90" i="13"/>
  <c r="G92" i="13" s="1"/>
  <c r="E90" i="13"/>
  <c r="E92" i="13" s="1"/>
  <c r="P88" i="13"/>
  <c r="N88" i="13"/>
  <c r="M88" i="13"/>
  <c r="H87" i="13"/>
  <c r="M86" i="13"/>
  <c r="K86" i="13"/>
  <c r="K88" i="13" s="1"/>
  <c r="J86" i="13"/>
  <c r="J88" i="13" s="1"/>
  <c r="H86" i="13"/>
  <c r="H88" i="13" s="1"/>
  <c r="G86" i="13"/>
  <c r="G88" i="13" s="1"/>
  <c r="E86" i="13"/>
  <c r="E88" i="13" s="1"/>
  <c r="P84" i="13"/>
  <c r="N84" i="13"/>
  <c r="M83" i="13"/>
  <c r="K83" i="13"/>
  <c r="J83" i="13"/>
  <c r="H83" i="13"/>
  <c r="G83" i="13"/>
  <c r="E83" i="13"/>
  <c r="M82" i="13"/>
  <c r="M84" i="13" s="1"/>
  <c r="K82" i="13"/>
  <c r="K84" i="13" s="1"/>
  <c r="J82" i="13"/>
  <c r="H82" i="13"/>
  <c r="G82" i="13"/>
  <c r="E82" i="13"/>
  <c r="E84" i="13" s="1"/>
  <c r="P80" i="13"/>
  <c r="N80" i="13"/>
  <c r="K80" i="13"/>
  <c r="M79" i="13"/>
  <c r="K79" i="13"/>
  <c r="H79" i="13"/>
  <c r="E79" i="13"/>
  <c r="M78" i="13"/>
  <c r="M80" i="13" s="1"/>
  <c r="K78" i="13"/>
  <c r="J78" i="13"/>
  <c r="J80" i="13" s="1"/>
  <c r="H78" i="13"/>
  <c r="G78" i="13"/>
  <c r="G80" i="13" s="1"/>
  <c r="E78" i="13"/>
  <c r="P76" i="13"/>
  <c r="O76" i="13"/>
  <c r="N76" i="13"/>
  <c r="L76" i="13"/>
  <c r="K76" i="13"/>
  <c r="I76" i="13"/>
  <c r="F76" i="13"/>
  <c r="K75" i="13"/>
  <c r="J75" i="13"/>
  <c r="H75" i="13"/>
  <c r="G75" i="13"/>
  <c r="G55" i="13" s="1"/>
  <c r="E75" i="13"/>
  <c r="M74" i="13"/>
  <c r="M76" i="13" s="1"/>
  <c r="K74" i="13"/>
  <c r="J74" i="13"/>
  <c r="H74" i="13"/>
  <c r="G74" i="13"/>
  <c r="E74" i="13"/>
  <c r="E76" i="13" s="1"/>
  <c r="P72" i="13"/>
  <c r="N72" i="13"/>
  <c r="M72" i="13"/>
  <c r="G72" i="13"/>
  <c r="H71" i="13"/>
  <c r="M70" i="13"/>
  <c r="K70" i="13"/>
  <c r="K72" i="13" s="1"/>
  <c r="J70" i="13"/>
  <c r="J72" i="13" s="1"/>
  <c r="H70" i="13"/>
  <c r="H72" i="13" s="1"/>
  <c r="G70" i="13"/>
  <c r="E70" i="13"/>
  <c r="E72" i="13" s="1"/>
  <c r="P68" i="13"/>
  <c r="N68" i="13"/>
  <c r="M67" i="13"/>
  <c r="K67" i="13"/>
  <c r="J67" i="13"/>
  <c r="H67" i="13"/>
  <c r="H55" i="13" s="1"/>
  <c r="G67" i="13"/>
  <c r="E67" i="13"/>
  <c r="M66" i="13"/>
  <c r="M68" i="13" s="1"/>
  <c r="K66" i="13"/>
  <c r="J66" i="13"/>
  <c r="H66" i="13"/>
  <c r="G66" i="13"/>
  <c r="G68" i="13" s="1"/>
  <c r="E66" i="13"/>
  <c r="E54" i="13" s="1"/>
  <c r="N64" i="13"/>
  <c r="E64" i="13"/>
  <c r="H63" i="13"/>
  <c r="H62" i="13"/>
  <c r="H64" i="13" s="1"/>
  <c r="P57" i="13"/>
  <c r="O57" i="13"/>
  <c r="N57" i="13"/>
  <c r="M9" i="13" s="1"/>
  <c r="M57" i="13"/>
  <c r="L9" i="13" s="1"/>
  <c r="L57" i="13"/>
  <c r="K57" i="13"/>
  <c r="J57" i="13"/>
  <c r="I57" i="13"/>
  <c r="H57" i="13"/>
  <c r="G57" i="13"/>
  <c r="F57" i="13"/>
  <c r="E9" i="13" s="1"/>
  <c r="E57" i="13"/>
  <c r="D9" i="13" s="1"/>
  <c r="D21" i="13" s="1"/>
  <c r="L56" i="13"/>
  <c r="I56" i="13"/>
  <c r="F56" i="13"/>
  <c r="P55" i="13"/>
  <c r="O55" i="13"/>
  <c r="N55" i="13"/>
  <c r="M55" i="13"/>
  <c r="K55" i="13"/>
  <c r="P54" i="13"/>
  <c r="O54" i="13"/>
  <c r="O56" i="13" s="1"/>
  <c r="N54" i="13"/>
  <c r="P32" i="13"/>
  <c r="N32" i="13"/>
  <c r="G32" i="13"/>
  <c r="H31" i="13"/>
  <c r="M30" i="13"/>
  <c r="M32" i="13" s="1"/>
  <c r="K30" i="13"/>
  <c r="K32" i="13" s="1"/>
  <c r="J30" i="13"/>
  <c r="J32" i="13" s="1"/>
  <c r="H30" i="13"/>
  <c r="H32" i="13" s="1"/>
  <c r="E30" i="13"/>
  <c r="E32" i="13" s="1"/>
  <c r="G28" i="13"/>
  <c r="P27" i="13"/>
  <c r="N27" i="13"/>
  <c r="H27" i="13"/>
  <c r="P26" i="13"/>
  <c r="P28" i="13" s="1"/>
  <c r="N26" i="13"/>
  <c r="N28" i="13" s="1"/>
  <c r="M26" i="13"/>
  <c r="M28" i="13" s="1"/>
  <c r="K26" i="13"/>
  <c r="K28" i="13" s="1"/>
  <c r="J26" i="13"/>
  <c r="J28" i="13" s="1"/>
  <c r="H26" i="13"/>
  <c r="E26" i="13"/>
  <c r="E28" i="13" s="1"/>
  <c r="N19" i="13"/>
  <c r="M19" i="13"/>
  <c r="O19" i="13" s="1"/>
  <c r="L19" i="13"/>
  <c r="J19" i="13"/>
  <c r="I19" i="13"/>
  <c r="F19" i="13"/>
  <c r="E19" i="13"/>
  <c r="D19" i="13"/>
  <c r="G19" i="13" s="1"/>
  <c r="M18" i="13"/>
  <c r="M20" i="13" s="1"/>
  <c r="I18" i="13"/>
  <c r="I20" i="13" s="1"/>
  <c r="E18" i="13"/>
  <c r="E20" i="13" s="1"/>
  <c r="O17" i="13"/>
  <c r="K17" i="13"/>
  <c r="G17" i="13"/>
  <c r="R16" i="13"/>
  <c r="P16" i="13"/>
  <c r="N16" i="13"/>
  <c r="M16" i="13"/>
  <c r="L16" i="13"/>
  <c r="J16" i="13"/>
  <c r="I16" i="13"/>
  <c r="H16" i="13"/>
  <c r="K16" i="13" s="1"/>
  <c r="F16" i="13"/>
  <c r="E16" i="13"/>
  <c r="D16" i="13"/>
  <c r="S15" i="13"/>
  <c r="O15" i="13"/>
  <c r="K15" i="13"/>
  <c r="G15" i="13"/>
  <c r="S14" i="13"/>
  <c r="S16" i="13" s="1"/>
  <c r="O14" i="13"/>
  <c r="K14" i="13"/>
  <c r="G14" i="13"/>
  <c r="G16" i="13" s="1"/>
  <c r="O13" i="13"/>
  <c r="K13" i="13"/>
  <c r="G13" i="13"/>
  <c r="R12" i="13"/>
  <c r="P12" i="13"/>
  <c r="N12" i="13"/>
  <c r="M12" i="13"/>
  <c r="O12" i="13" s="1"/>
  <c r="L12" i="13"/>
  <c r="K12" i="13"/>
  <c r="J12" i="13"/>
  <c r="I12" i="13"/>
  <c r="H12" i="13"/>
  <c r="G12" i="13"/>
  <c r="F12" i="13"/>
  <c r="E12" i="13"/>
  <c r="D12" i="13"/>
  <c r="S11" i="13"/>
  <c r="O11" i="13"/>
  <c r="K11" i="13"/>
  <c r="G11" i="13"/>
  <c r="S10" i="13"/>
  <c r="O10" i="13"/>
  <c r="K10" i="13"/>
  <c r="G10" i="13"/>
  <c r="H9" i="13"/>
  <c r="N8" i="13"/>
  <c r="M8" i="13"/>
  <c r="J8" i="13"/>
  <c r="I8" i="13"/>
  <c r="E8" i="13"/>
  <c r="Q7" i="13"/>
  <c r="Q19" i="13" s="1"/>
  <c r="O7" i="13"/>
  <c r="H7" i="13"/>
  <c r="H19" i="13" s="1"/>
  <c r="G7" i="13"/>
  <c r="R6" i="13"/>
  <c r="R18" i="13" s="1"/>
  <c r="O6" i="13"/>
  <c r="N6" i="13"/>
  <c r="N18" i="13" s="1"/>
  <c r="L6" i="13"/>
  <c r="L18" i="13" s="1"/>
  <c r="J6" i="13"/>
  <c r="J18" i="13" s="1"/>
  <c r="H6" i="13"/>
  <c r="H18" i="13" s="1"/>
  <c r="F6" i="13"/>
  <c r="F18" i="13" s="1"/>
  <c r="F20" i="13" s="1"/>
  <c r="D6" i="13"/>
  <c r="D18" i="13" s="1"/>
  <c r="S12" i="13" l="1"/>
  <c r="J54" i="13"/>
  <c r="J55" i="13"/>
  <c r="H28" i="13"/>
  <c r="P56" i="13"/>
  <c r="K54" i="13"/>
  <c r="K56" i="13" s="1"/>
  <c r="J76" i="13"/>
  <c r="J84" i="13"/>
  <c r="J20" i="13"/>
  <c r="P7" i="13"/>
  <c r="P19" i="13" s="1"/>
  <c r="H68" i="13"/>
  <c r="G76" i="13"/>
  <c r="N20" i="13"/>
  <c r="I9" i="13"/>
  <c r="K9" i="13" s="1"/>
  <c r="H54" i="13"/>
  <c r="H56" i="13" s="1"/>
  <c r="H186" i="13"/>
  <c r="H188" i="13" s="1"/>
  <c r="F9" i="13"/>
  <c r="F21" i="13" s="1"/>
  <c r="N9" i="13"/>
  <c r="O9" i="13" s="1"/>
  <c r="O16" i="13"/>
  <c r="P6" i="13"/>
  <c r="P18" i="13" s="1"/>
  <c r="K187" i="13"/>
  <c r="K188" i="13" s="1"/>
  <c r="E196" i="13"/>
  <c r="H232" i="13"/>
  <c r="E55" i="13"/>
  <c r="K19" i="13"/>
  <c r="G84" i="13"/>
  <c r="K6" i="13"/>
  <c r="R8" i="13"/>
  <c r="J68" i="13"/>
  <c r="H76" i="13"/>
  <c r="H84" i="13"/>
  <c r="M196" i="13"/>
  <c r="S19" i="13"/>
  <c r="D20" i="13"/>
  <c r="G20" i="13" s="1"/>
  <c r="G18" i="13"/>
  <c r="P20" i="13"/>
  <c r="L20" i="13"/>
  <c r="O20" i="13" s="1"/>
  <c r="O18" i="13"/>
  <c r="R20" i="13"/>
  <c r="E56" i="13"/>
  <c r="H20" i="13"/>
  <c r="K20" i="13" s="1"/>
  <c r="K18" i="13"/>
  <c r="E21" i="13"/>
  <c r="G9" i="13"/>
  <c r="G21" i="13" s="1"/>
  <c r="F8" i="13"/>
  <c r="K68" i="13"/>
  <c r="E80" i="13"/>
  <c r="D8" i="13"/>
  <c r="H8" i="13"/>
  <c r="K8" i="13" s="1"/>
  <c r="L8" i="13"/>
  <c r="O8" i="13" s="1"/>
  <c r="P8" i="13"/>
  <c r="G54" i="13"/>
  <c r="G56" i="13" s="1"/>
  <c r="M54" i="13"/>
  <c r="M56" i="13" s="1"/>
  <c r="H80" i="13"/>
  <c r="N56" i="13"/>
  <c r="E68" i="13"/>
  <c r="G6" i="13"/>
  <c r="Q6" i="13"/>
  <c r="K7" i="13"/>
  <c r="J56" i="13" l="1"/>
  <c r="Q8" i="13"/>
  <c r="Q18" i="13"/>
  <c r="G8" i="13"/>
  <c r="Q20" i="13" l="1"/>
  <c r="S18" i="13"/>
  <c r="S20" i="13" s="1"/>
  <c r="E401" i="25" l="1"/>
  <c r="E158" i="25"/>
  <c r="E134" i="25"/>
  <c r="C20" i="11" l="1"/>
</calcChain>
</file>

<file path=xl/comments1.xml><?xml version="1.0" encoding="utf-8"?>
<comments xmlns="http://schemas.openxmlformats.org/spreadsheetml/2006/main">
  <authors>
    <author>Даниэл Петросянц</author>
  </authors>
  <commentList>
    <comment ref="B12" authorId="0" shapeId="0">
      <text>
        <r>
          <rPr>
            <sz val="9"/>
            <color indexed="81"/>
            <rFont val="Tahoma"/>
            <family val="2"/>
            <charset val="204"/>
          </rPr>
          <t>Победители и призеры заключительного этапа всероссийской олимпиады школьников, членов сборных команд Российской Федерации, учавствовавших в международных олимпиадах по общеобразовательным предметам</t>
        </r>
      </text>
    </comment>
    <comment ref="B13" authorId="0" shapeId="0">
      <text>
        <r>
          <rPr>
            <sz val="9"/>
            <color indexed="81"/>
            <rFont val="Tahoma"/>
            <family val="2"/>
            <charset val="204"/>
          </rPr>
          <t>В соответствии с 71-й статьей закона об Образовании</t>
        </r>
      </text>
    </comment>
  </commentList>
</comments>
</file>

<file path=xl/comments2.xml><?xml version="1.0" encoding="utf-8"?>
<comments xmlns="http://schemas.openxmlformats.org/spreadsheetml/2006/main">
  <authors>
    <author>chpenator</author>
  </authors>
  <commentList>
    <comment ref="P4" authorId="0" shapeId="0">
      <text>
        <r>
          <rPr>
            <b/>
            <sz val="9"/>
            <color indexed="81"/>
            <rFont val="Tahoma"/>
            <family val="2"/>
            <charset val="204"/>
          </rPr>
          <t>chpenator:</t>
        </r>
        <r>
          <rPr>
            <sz val="9"/>
            <color indexed="81"/>
            <rFont val="Tahoma"/>
            <family val="2"/>
            <charset val="204"/>
          </rPr>
          <t xml:space="preserve">
По итогам зимней сессии.</t>
        </r>
      </text>
    </comment>
  </commentList>
</comments>
</file>

<file path=xl/comments3.xml><?xml version="1.0" encoding="utf-8"?>
<comments xmlns="http://schemas.openxmlformats.org/spreadsheetml/2006/main">
  <authors>
    <author>Dannik-7</author>
  </authors>
  <commentList>
    <comment ref="D3" authorId="0" shapeId="0">
      <text>
        <r>
          <rPr>
            <sz val="8"/>
            <color indexed="81"/>
            <rFont val="Tahoma"/>
            <family val="2"/>
            <charset val="204"/>
          </rPr>
          <t>Российские без разделения на общероссийские и региональные</t>
        </r>
        <r>
          <rPr>
            <sz val="8"/>
            <color indexed="81"/>
            <rFont val="Tahoma"/>
            <family val="2"/>
            <charset val="204"/>
          </rPr>
          <t xml:space="preserve">
</t>
        </r>
      </text>
    </comment>
  </commentList>
</comments>
</file>

<file path=xl/comments4.xml><?xml version="1.0" encoding="utf-8"?>
<comments xmlns="http://schemas.openxmlformats.org/spreadsheetml/2006/main">
  <authors>
    <author>Daniel Petrosyants</author>
    <author>Dannik-7</author>
  </authors>
  <commentList>
    <comment ref="E3" authorId="0" shapeId="0">
      <text>
        <r>
          <rPr>
            <b/>
            <sz val="9"/>
            <color indexed="81"/>
            <rFont val="Tahoma"/>
            <family val="2"/>
            <charset val="204"/>
          </rPr>
          <t xml:space="preserve">если несколько, перечислить через запятую
</t>
        </r>
        <r>
          <rPr>
            <sz val="9"/>
            <color indexed="81"/>
            <rFont val="Tahoma"/>
            <family val="2"/>
            <charset val="204"/>
          </rPr>
          <t xml:space="preserve">
</t>
        </r>
      </text>
    </comment>
    <comment ref="F3" authorId="1" shapeId="0">
      <text>
        <r>
          <rPr>
            <sz val="8"/>
            <color indexed="81"/>
            <rFont val="Tahoma"/>
            <family val="2"/>
            <charset val="204"/>
          </rPr>
          <t xml:space="preserve">если индексация в Scopus и WoS, данные представить через слэш Scopus/WoS
</t>
        </r>
      </text>
    </comment>
  </commentList>
</comments>
</file>

<file path=xl/comments5.xml><?xml version="1.0" encoding="utf-8"?>
<comments xmlns="http://schemas.openxmlformats.org/spreadsheetml/2006/main">
  <authors>
    <author>Dannik-7</author>
  </authors>
  <commentList>
    <comment ref="C4" authorId="0" shapeId="0">
      <text>
        <r>
          <rPr>
            <sz val="8"/>
            <color indexed="81"/>
            <rFont val="Tahoma"/>
            <family val="2"/>
            <charset val="204"/>
          </rPr>
          <t>В ячейку вписывайте одну цифру - долю обучающихмя в вузе мужчин - М%</t>
        </r>
      </text>
    </comment>
  </commentList>
</comments>
</file>

<file path=xl/comments6.xml><?xml version="1.0" encoding="utf-8"?>
<comments xmlns="http://schemas.openxmlformats.org/spreadsheetml/2006/main">
  <authors>
    <author>Dan</author>
  </authors>
  <commentList>
    <comment ref="B13" authorId="0" shape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B16" authorId="0" shapeId="0">
      <text>
        <r>
          <rPr>
            <sz val="8"/>
            <color indexed="81"/>
            <rFont val="Tahoma"/>
            <family val="2"/>
            <charset val="204"/>
          </rPr>
          <t>Стдентов, аспирантов, слушателей различных курсов доп. образования</t>
        </r>
        <r>
          <rPr>
            <sz val="8"/>
            <color indexed="81"/>
            <rFont val="Tahoma"/>
            <family val="2"/>
            <charset val="204"/>
          </rPr>
          <t xml:space="preserve">
</t>
        </r>
      </text>
    </comment>
    <comment ref="C23" authorId="0" shapeId="0">
      <text>
        <r>
          <rPr>
            <sz val="8"/>
            <color indexed="81"/>
            <rFont val="Tahoma"/>
            <family val="2"/>
            <charset val="204"/>
          </rPr>
          <t>если объем информации большой, можно оформить отделным файлом MS Office (Word или Excel)</t>
        </r>
        <r>
          <rPr>
            <sz val="8"/>
            <color indexed="81"/>
            <rFont val="Tahoma"/>
            <family val="2"/>
            <charset val="204"/>
          </rPr>
          <t xml:space="preserve">
</t>
        </r>
      </text>
    </comment>
  </commentList>
</comments>
</file>

<file path=xl/comments7.xml><?xml version="1.0" encoding="utf-8"?>
<comments xmlns="http://schemas.openxmlformats.org/spreadsheetml/2006/main">
  <authors>
    <author>Автор</author>
  </authors>
  <commentList>
    <comment ref="D248" authorId="0" shapeId="0">
      <text>
        <r>
          <rPr>
            <b/>
            <sz val="11"/>
            <color indexed="81"/>
            <rFont val="Arial"/>
            <family val="2"/>
            <charset val="204"/>
          </rPr>
          <t>Автор:</t>
        </r>
        <r>
          <rPr>
            <sz val="11"/>
            <color indexed="81"/>
            <rFont val="Arial"/>
            <family val="2"/>
            <charset val="204"/>
          </rPr>
          <t xml:space="preserve">
ООО «ВЗОР» - российское предприятие, специализирующееся  в области разработки и  производства приборов контроля параметров водных сред.</t>
        </r>
      </text>
    </comment>
    <comment ref="D249" authorId="0" shapeId="0">
      <text>
        <r>
          <rPr>
            <b/>
            <sz val="8"/>
            <color indexed="81"/>
            <rFont val="Tahoma"/>
            <family val="2"/>
            <charset val="204"/>
          </rPr>
          <t>Автор:</t>
        </r>
        <r>
          <rPr>
            <sz val="8"/>
            <color indexed="81"/>
            <rFont val="Tahoma"/>
            <family val="2"/>
            <charset val="204"/>
          </rPr>
          <t xml:space="preserve">
Ведущий российский производитель полного комплекса современного светотехнического и светосигнального оборудования в интересах ВВС, ВМФ, РВСН, ФСБ, ФСО, ФКА, а так же гражданской авиации РФ.</t>
        </r>
      </text>
    </comment>
  </commentList>
</comments>
</file>

<file path=xl/sharedStrings.xml><?xml version="1.0" encoding="utf-8"?>
<sst xmlns="http://schemas.openxmlformats.org/spreadsheetml/2006/main" count="6740" uniqueCount="4170">
  <si>
    <t>Код</t>
  </si>
  <si>
    <t>Показатель</t>
  </si>
  <si>
    <t>Значение (содержание)</t>
  </si>
  <si>
    <t>Форма обучения</t>
  </si>
  <si>
    <t>Средний балл ЕГЭ</t>
  </si>
  <si>
    <t>Минимальный балл ЕГЭ</t>
  </si>
  <si>
    <t>Очная</t>
  </si>
  <si>
    <t>Число принятых абитуриентов, чел.</t>
  </si>
  <si>
    <t>По конкурсу, всего</t>
  </si>
  <si>
    <t>В том числе:</t>
  </si>
  <si>
    <t>Контракт (полное возмещение затрат)</t>
  </si>
  <si>
    <t>Вне конкурса, всего</t>
  </si>
  <si>
    <t>Название олимпиады</t>
  </si>
  <si>
    <t>Число участников олимпиады, чел.</t>
  </si>
  <si>
    <t>Б</t>
  </si>
  <si>
    <t>С</t>
  </si>
  <si>
    <t>М</t>
  </si>
  <si>
    <t xml:space="preserve"> </t>
  </si>
  <si>
    <t>Очная форма</t>
  </si>
  <si>
    <t>Бюджет</t>
  </si>
  <si>
    <t>Внебюджет</t>
  </si>
  <si>
    <t>Всего</t>
  </si>
  <si>
    <t>Программы, ед.</t>
  </si>
  <si>
    <t>бюджет</t>
  </si>
  <si>
    <t>внебюджет</t>
  </si>
  <si>
    <t>Очно-заочная форма</t>
  </si>
  <si>
    <t>Отрасль науки</t>
  </si>
  <si>
    <t>Число реализуемых программ и контингент обучающихся</t>
  </si>
  <si>
    <t>Д</t>
  </si>
  <si>
    <t>Обучающиеся, чел.</t>
  </si>
  <si>
    <t>внебюджет (целевые и контракт)</t>
  </si>
  <si>
    <t>Категория</t>
  </si>
  <si>
    <t>PhD</t>
  </si>
  <si>
    <t>Возраст &lt;30 лет</t>
  </si>
  <si>
    <t>Возраст 31…40 лет</t>
  </si>
  <si>
    <t>Возраст 41…50 лет</t>
  </si>
  <si>
    <t>Возраст 51…60 лет</t>
  </si>
  <si>
    <t>Возраст &gt;60 лет</t>
  </si>
  <si>
    <t>Доход вуза от услуг по подготовке научных кадров высшей квалификации (А, Д), тыс. руб.</t>
  </si>
  <si>
    <t>Доход вуза от коммерциализации разработок, тыс. руб.</t>
  </si>
  <si>
    <t>Объем стипендиального фонда, тыс. руб.</t>
  </si>
  <si>
    <t>из стран СНГ, чел.</t>
  </si>
  <si>
    <t>из стран дальнего зарубежья, чел.</t>
  </si>
  <si>
    <t>Кандидатских</t>
  </si>
  <si>
    <t>Докторских</t>
  </si>
  <si>
    <t>Монографии, ед.</t>
  </si>
  <si>
    <t>Учебно-методическая литература, ед.</t>
  </si>
  <si>
    <t>Место проведения (город)</t>
  </si>
  <si>
    <t>математика</t>
  </si>
  <si>
    <t>физика</t>
  </si>
  <si>
    <t>химия</t>
  </si>
  <si>
    <t>литература</t>
  </si>
  <si>
    <t>история</t>
  </si>
  <si>
    <t>биология</t>
  </si>
  <si>
    <t>русский</t>
  </si>
  <si>
    <t>информатика</t>
  </si>
  <si>
    <t>география</t>
  </si>
  <si>
    <t>в том числе:</t>
  </si>
  <si>
    <t>да</t>
  </si>
  <si>
    <t>нет</t>
  </si>
  <si>
    <t>1.1   </t>
  </si>
  <si>
    <t>1.2   </t>
  </si>
  <si>
    <t>1.3   </t>
  </si>
  <si>
    <t>1.4   </t>
  </si>
  <si>
    <t>1.5   </t>
  </si>
  <si>
    <t>1.6   </t>
  </si>
  <si>
    <t>1.7   </t>
  </si>
  <si>
    <t>1.8   </t>
  </si>
  <si>
    <t>иностранный язык</t>
  </si>
  <si>
    <t>обществознание</t>
  </si>
  <si>
    <t>4.1</t>
  </si>
  <si>
    <t>4.2</t>
  </si>
  <si>
    <t>4.3</t>
  </si>
  <si>
    <t>4.5</t>
  </si>
  <si>
    <t>4.4</t>
  </si>
  <si>
    <t>английский яз.</t>
  </si>
  <si>
    <t>французский яз.</t>
  </si>
  <si>
    <t>немецкий яз.</t>
  </si>
  <si>
    <t>испанский яз.</t>
  </si>
  <si>
    <t>Дата проведения (дд.мм.гггг)</t>
  </si>
  <si>
    <t>13.3</t>
  </si>
  <si>
    <t>Организация, на базе которой сформированна базовая кафедра</t>
  </si>
  <si>
    <t>П1.1</t>
  </si>
  <si>
    <t>Площадь собственного фонда общежитий, м. кв.</t>
  </si>
  <si>
    <t>13.1</t>
  </si>
  <si>
    <t>13.2</t>
  </si>
  <si>
    <t>12.2</t>
  </si>
  <si>
    <t>12.3</t>
  </si>
  <si>
    <t>12.4</t>
  </si>
  <si>
    <t>12.5</t>
  </si>
  <si>
    <t>П2.1</t>
  </si>
  <si>
    <t>российская</t>
  </si>
  <si>
    <t>международная</t>
  </si>
  <si>
    <t>11.1.1</t>
  </si>
  <si>
    <t>11.1.2</t>
  </si>
  <si>
    <t>11.2</t>
  </si>
  <si>
    <t>11.3</t>
  </si>
  <si>
    <t>11.5</t>
  </si>
  <si>
    <t>Студентов, всего</t>
  </si>
  <si>
    <t>12.6</t>
  </si>
  <si>
    <t>СИ</t>
  </si>
  <si>
    <t>13.6</t>
  </si>
  <si>
    <t>13.7</t>
  </si>
  <si>
    <t>13.9</t>
  </si>
  <si>
    <t>Производительность GRID-системы</t>
  </si>
  <si>
    <t>Число обучающихся на базовой кафедре, чел.</t>
  </si>
  <si>
    <t>Статус конференции</t>
  </si>
  <si>
    <t>Место проведения (для российских - город, для международных - страна и город)</t>
  </si>
  <si>
    <t>МАТЕМАТИЧЕСКИЕ И ЕСТЕСТВЕННЫЕ НАУКИ</t>
  </si>
  <si>
    <t>01.00.00</t>
  </si>
  <si>
    <t>МАТЕМАТИКА И МЕХАНИКА</t>
  </si>
  <si>
    <t>02.00.00</t>
  </si>
  <si>
    <t>КОМПЬЮТЕРНЫЕ И ИНФОРМАЦИОННЫЕ НАУКИ</t>
  </si>
  <si>
    <t>ФИЗИКА И АСТРОНОМИЯ</t>
  </si>
  <si>
    <t>04.00.00</t>
  </si>
  <si>
    <t>ХИМИЯ</t>
  </si>
  <si>
    <t>05.00.00</t>
  </si>
  <si>
    <t>НАУКИ О ЗЕМЛЕ</t>
  </si>
  <si>
    <t>06.00.00</t>
  </si>
  <si>
    <t>БИОЛОГИЧЕСКИЕ НАУКИ</t>
  </si>
  <si>
    <t>ИНЖЕНЕРНОЕ ДЕЛО, ТЕХНОЛОГИИ И ТЕХНИЧЕСКИЕ НАУКИ</t>
  </si>
  <si>
    <t>07.00.00</t>
  </si>
  <si>
    <t>АРХИТЕКТУРА</t>
  </si>
  <si>
    <t>08.00.00</t>
  </si>
  <si>
    <t>ТЕХНИКА И ТЕХНОЛОГИИ СТРОИТЕЛЬСТВА</t>
  </si>
  <si>
    <t>09.00.00</t>
  </si>
  <si>
    <t>ИНФОРМАТИКА И ВЫЧИСЛИТЕЛЬНАЯ ТЕХНИКА</t>
  </si>
  <si>
    <t>10.00.00</t>
  </si>
  <si>
    <t>ИНФОРМАЦИОННАЯ БЕЗОПАСНОСТЬ</t>
  </si>
  <si>
    <t>11.00.00</t>
  </si>
  <si>
    <t>ЭЛЕКТРОНИКА, РАДИОТЕХНИКА И СИСТЕМЫ СВЯЗИ</t>
  </si>
  <si>
    <t>12.00.00</t>
  </si>
  <si>
    <t>ФОТОНИКА, ПРИБОРОСТРОЕНИЕ, ОПТИЧЕСКИЕ И БИОТЕХНИЧЕСКИЕ СИСТЕМЫ И ТЕХНОЛОГИИ</t>
  </si>
  <si>
    <t>13.00.00</t>
  </si>
  <si>
    <t>ЭЛЕКТРО - И ТЕПЛОЭНЕРГЕТИКА</t>
  </si>
  <si>
    <t>14.00.00</t>
  </si>
  <si>
    <t>ЯДЕРНАЯ ЭНЕРГЕТИКА И ТЕХНОЛОГИИ</t>
  </si>
  <si>
    <t>15.00.00</t>
  </si>
  <si>
    <t>МАШИНОСТРОЕНИЕ</t>
  </si>
  <si>
    <t>16.00.00</t>
  </si>
  <si>
    <t>ФИЗИКО-ТЕХНИЧЕСКИЕ НАУКИ И ТЕХНОЛОГИИ</t>
  </si>
  <si>
    <t>17.00.00</t>
  </si>
  <si>
    <t>ОРУЖИЕ И СИСТЕМЫ ВООРУЖЕНИЯ</t>
  </si>
  <si>
    <t>18.00.00</t>
  </si>
  <si>
    <t>ХИМИЧЕСКИЕ ТЕХНОЛОГИИ</t>
  </si>
  <si>
    <t>19.00.00</t>
  </si>
  <si>
    <t>ПРОМЫШЛЕННАЯ ЭКОЛОГИЯ И БИОТЕХНОЛОГИИ</t>
  </si>
  <si>
    <t>20.00.00</t>
  </si>
  <si>
    <t>ТЕХНОСФЕРНАЯ БЕЗОПАСНОСТЬ И ПРИРОДООБУСТРОЙСТВО</t>
  </si>
  <si>
    <t>21.00.00</t>
  </si>
  <si>
    <t>ПРИКЛАДНАЯ ГЕОЛОГИЯ, ГОРНОЕ ДЕЛО, НЕФТЕГАЗОВОЕ ДЕЛО И ГЕОДЕЗИЯ</t>
  </si>
  <si>
    <t>22.00.00</t>
  </si>
  <si>
    <t>ТЕХНОЛОГИИ МАТЕРИАЛОВ</t>
  </si>
  <si>
    <t>23.00.00</t>
  </si>
  <si>
    <t>ТЕХНИКА И ТЕХНОЛОГИИ НАЗЕМНОГО ТРАНСПОРТА</t>
  </si>
  <si>
    <t>24.00.00</t>
  </si>
  <si>
    <t>АВИАЦИОННАЯ И РАКЕТНО-КОСМИЧЕСКАЯ ТЕХНИКА</t>
  </si>
  <si>
    <t>25.00.00</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</si>
  <si>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</si>
  <si>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</si>
  <si>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</si>
  <si>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27.00.00</t>
  </si>
  <si>
    <t>УПРАВЛЕНИЕ В ТЕХНИЧЕСКИХ СИСТЕМАХ</t>
  </si>
  <si>
    <t>28.00.00</t>
  </si>
  <si>
    <t>НАНОТЕХНОЛОГИИ И НАНОМАТЕРИАЛЫ</t>
  </si>
  <si>
    <t>29.00.00</t>
  </si>
  <si>
    <t>ТЕХНОЛОГИИ ЛЕГКОЙ ПРОМЫШЛЕННОСТИ</t>
  </si>
  <si>
    <t>ЗДРАВООХРАНЕНИЕ И МЕДИЦИНСКИЕ НАУКИ</t>
  </si>
  <si>
    <t>30.00.00</t>
  </si>
  <si>
    <t>ФУНДАМЕНТАЛЬНАЯ МЕДИЦИНА</t>
  </si>
  <si>
    <t>31.00.00</t>
  </si>
  <si>
    <t>КЛИНИЧЕСКАЯ МЕДИЦИНА</t>
  </si>
  <si>
    <t>32.00.00</t>
  </si>
  <si>
    <t>НАУКИ О ЗДОРОВЬЕ И ПРОФИЛАКТИЧЕСКАЯ МЕДИЦИНА</t>
  </si>
  <si>
    <t>33.00.00</t>
  </si>
  <si>
    <t>ФАРМАЦИЯ</t>
  </si>
  <si>
    <t>34.00.00</t>
  </si>
  <si>
    <t>СЕСТРИНСКОЕ ДЕЛО</t>
  </si>
  <si>
    <t>36.00.00</t>
  </si>
  <si>
    <t>ВЕТЕРИНАРИЯ И ЗООТЕХНИЯ</t>
  </si>
  <si>
    <t>СЕЛЬСКОЕ ХОЗЯЙСТВО И СЕЛЬСКОХОЗЯЙСТВЕННЫЕ НАУКИ</t>
  </si>
  <si>
    <t>35.00.00</t>
  </si>
  <si>
    <t>СЕЛЬСКОЕ, ЛЕСНОЕ И РЫБНОЕ ХОЗЯЙСТВО</t>
  </si>
  <si>
    <t>НАУКИ ОБ ОБЩЕСТВЕ</t>
  </si>
  <si>
    <t>37.00.00</t>
  </si>
  <si>
    <t>ПСИХОЛОГИЧЕСКИЕ НАУКИ</t>
  </si>
  <si>
    <t>38.00.00</t>
  </si>
  <si>
    <t>ЭКОНОМИКА И УПРАВЛЕНИЕ</t>
  </si>
  <si>
    <t>39.00.00</t>
  </si>
  <si>
    <t>СОЦИОЛОГИЯ И СОЦИАЛЬНАЯ РАБОТА</t>
  </si>
  <si>
    <t>40.00.00</t>
  </si>
  <si>
    <t>ЮРИСПРУДЕНЦИЯ</t>
  </si>
  <si>
    <t>41.00.00</t>
  </si>
  <si>
    <t>ПОЛИТИЧЕСКИЕ НАУКИ И РЕГИОНОВЕДЕНИЕ</t>
  </si>
  <si>
    <t>42.00.00</t>
  </si>
  <si>
    <t>СРЕДСТВА МАССОВОЙ ИНФОРМАЦИИ И ИНФОРМАЦИОННО-БИБЛИОТЕЧНОЕ ДЕЛО</t>
  </si>
  <si>
    <t>43.00.00</t>
  </si>
  <si>
    <t>СЕРВИС И ТУРИЗМ</t>
  </si>
  <si>
    <t>ОБРАЗОВАНИЕ И ПЕДАГОГИЧЕСКИЕ НАУКИ</t>
  </si>
  <si>
    <t>44.00.00</t>
  </si>
  <si>
    <t>ГУМАНИТАРНЫЕ НАУКИ</t>
  </si>
  <si>
    <t>45.00.00</t>
  </si>
  <si>
    <t>ЯЗЫКОЗНАНИЕ И ЛИТЕРАТУРОВЕДЕНИЕ</t>
  </si>
  <si>
    <t>46.00.00</t>
  </si>
  <si>
    <t>ИСТОРИЯ И АРХЕОЛОГИЯ</t>
  </si>
  <si>
    <t>47.00.00</t>
  </si>
  <si>
    <t>ФИЛОСОФИЯ, ЭТИКА И РЕЛИГИОВЕДЕНИЕ</t>
  </si>
  <si>
    <t>48.00.00</t>
  </si>
  <si>
    <t>ТЕОЛОГИЯ</t>
  </si>
  <si>
    <t>49.00.00</t>
  </si>
  <si>
    <t>ФИЗИЧЕСКАЯ КУЛЬТУРА И СПОРТ</t>
  </si>
  <si>
    <t>ИСКУССТВО И КУЛЬТУРА</t>
  </si>
  <si>
    <t>50.00.00</t>
  </si>
  <si>
    <t>ИСКУССТВОЗНАНИЕ</t>
  </si>
  <si>
    <t>51.00.00</t>
  </si>
  <si>
    <t>КУЛЬТУРОВЕДЕНИЕ И СОЦИОКУЛЬТУРНЫЕ ПРОЕКТЫ</t>
  </si>
  <si>
    <t>52.00.00</t>
  </si>
  <si>
    <t>СЦЕНИЧЕСКИЕ ИСКУССТВА И ЛИТЕРАТУРНОЕ ТВОРЧЕСТВО</t>
  </si>
  <si>
    <t>53.00.00</t>
  </si>
  <si>
    <t>МУЗЫКАЛЬНОЕ ИСКУССТВО</t>
  </si>
  <si>
    <t>54.00.00</t>
  </si>
  <si>
    <t>ИЗОБРАЗИТЕЛЬНОЕ И ПРИКЛАДНЫЕ ВИДЫ ИСКУССТВ</t>
  </si>
  <si>
    <t>Направления подготовки ВО</t>
  </si>
  <si>
    <t>03.00.00</t>
  </si>
  <si>
    <t>Число реализуемых ООП (ед.), контингент обучающихся по ним, принятые и выпущенные (чел.)</t>
  </si>
  <si>
    <t>ОП и обучающиеся</t>
  </si>
  <si>
    <t>Кандидат наук</t>
  </si>
  <si>
    <t>Доктор наук</t>
  </si>
  <si>
    <t>Доцент</t>
  </si>
  <si>
    <t>Профессор</t>
  </si>
  <si>
    <t>Постдок</t>
  </si>
  <si>
    <t>Управляющая компания</t>
  </si>
  <si>
    <t xml:space="preserve"> Производитель супервычислителя</t>
  </si>
  <si>
    <t>Число иностранных студентов, всего, чел.</t>
  </si>
  <si>
    <t>№</t>
  </si>
  <si>
    <t>Абитуриенты стран дальнего зарубежья</t>
  </si>
  <si>
    <t>Абитуриенты стран СНГ</t>
  </si>
  <si>
    <t>Абитуриенты других регионов страны</t>
  </si>
  <si>
    <t>Число участников от Университета, чел.</t>
  </si>
  <si>
    <t>Зарубежные университеты - партнеры двусторонних соглашений</t>
  </si>
  <si>
    <t>Зарубежные университеты - партнеры программ двойных дипломов</t>
  </si>
  <si>
    <t>Код направления</t>
  </si>
  <si>
    <t>Число занятых в ИЦ, чел.</t>
  </si>
  <si>
    <t>Инжиниринговый Центр Университета (ИЦ)</t>
  </si>
  <si>
    <t>Зарубежный Университет</t>
  </si>
  <si>
    <t>Российская Компания</t>
  </si>
  <si>
    <t>Зарубежная Компания</t>
  </si>
  <si>
    <t>Российский Университет или Исследовательская организация</t>
  </si>
  <si>
    <t>Scopus</t>
  </si>
  <si>
    <t>Web of Science</t>
  </si>
  <si>
    <t>RSCI</t>
  </si>
  <si>
    <t>РИНЦ</t>
  </si>
  <si>
    <t>Публикаций накопленным итогом, всего, ед.</t>
  </si>
  <si>
    <t>ЕСТ: Публикаций накопленным итогом, всего, ед.</t>
  </si>
  <si>
    <t>ИНЖ: Публикаций накопленным итогом, всего, ед.</t>
  </si>
  <si>
    <t>ЖЗН: Публикаций накопленным итогом, всего, ед.</t>
  </si>
  <si>
    <t>МЕД: Публикаций накопленным итогом, всего, ед.</t>
  </si>
  <si>
    <t>СОЦ: Публикаций накопленным итогом, всего, ед.</t>
  </si>
  <si>
    <t>ГУМ: Публикаций накопленным итогом, всего, ед.</t>
  </si>
  <si>
    <t>ЕСТ: h</t>
  </si>
  <si>
    <t>ИНЖ: h</t>
  </si>
  <si>
    <t>ЖЗН: h</t>
  </si>
  <si>
    <t>МЕД: h</t>
  </si>
  <si>
    <t>СОЦ: h</t>
  </si>
  <si>
    <t>ГУМ: h</t>
  </si>
  <si>
    <t>Цитирований накопленным итогом, всего, ед.</t>
  </si>
  <si>
    <t>h GEN</t>
  </si>
  <si>
    <t>ЕСТ: Цитирований накопленным итогом, всего, ед.</t>
  </si>
  <si>
    <t>ИНЖ: Цитирований накопленным итогом, всего, ед.</t>
  </si>
  <si>
    <t>ЖЗН: Цитирований накопленным итогом, всего, ед.</t>
  </si>
  <si>
    <t>МЕД: Цитирований накопленным итогом, всего, ед.</t>
  </si>
  <si>
    <t>СОЦ: Цитирований накопленным итогом, всего, ед.</t>
  </si>
  <si>
    <t>ГУМ: Цитирований накопленным итогом, всего, ед.</t>
  </si>
  <si>
    <t>55.00.00</t>
  </si>
  <si>
    <t>ЭКРАННЫЕ ИСКУССТВА</t>
  </si>
  <si>
    <t>Направления подготовки и специальности высшего образования</t>
  </si>
  <si>
    <t>Число обучающихся по программам подготовки, организованных Университетом, чел.</t>
  </si>
  <si>
    <t>Место расположения (город, населенный пункт)</t>
  </si>
  <si>
    <t>Принято всего</t>
  </si>
  <si>
    <t>ООП</t>
  </si>
  <si>
    <t>Заочная форма</t>
  </si>
  <si>
    <t>Объем средств, выделенных на подготовку студентов по госзаказу (бюджетные места), тыс. руб.</t>
  </si>
  <si>
    <t>Объем финансирования НИОКР, тыс. руб.</t>
  </si>
  <si>
    <t>Объем средств, выделенных на программы развития академической мобильности (преподавателей и исследователей), тыс. руб.</t>
  </si>
  <si>
    <r>
      <t>Объем средств, выделенных на программы развития студенческой мобильности</t>
    </r>
    <r>
      <rPr>
        <b/>
        <sz val="11"/>
        <rFont val="Calibri"/>
        <family val="2"/>
        <charset val="204"/>
        <scheme val="minor"/>
      </rPr>
      <t xml:space="preserve">, </t>
    </r>
    <r>
      <rPr>
        <sz val="11"/>
        <rFont val="Calibri"/>
        <family val="2"/>
        <charset val="204"/>
        <scheme val="minor"/>
      </rPr>
      <t>тыс. руб.</t>
    </r>
  </si>
  <si>
    <t>Доход от предоставления образовательных услуг по ООП, тыс. руб.</t>
  </si>
  <si>
    <t>Объем полученных средств в рамках целевых программ, тыс. руб.</t>
  </si>
  <si>
    <t>Затраты на развитие социальной сферы, тыс. руб.</t>
  </si>
  <si>
    <t>Затраты на развитие информационно-комммуникационных технологий (ИКТ), тыс. руб.</t>
  </si>
  <si>
    <t>Затраты на подписку научной и методической периодики, на обеспечение доступа к национальным и международным базам знаний и данных, тыс. руб.</t>
  </si>
  <si>
    <t>Затраты на поддержку национальных и международных патентов, тыс. руб.</t>
  </si>
  <si>
    <t>Стоимость произведенной интеллектуальной продукции, тыс. руб.</t>
  </si>
  <si>
    <t>Мощность вычислительного центра, Flops (linpack)</t>
  </si>
  <si>
    <t>10.15</t>
  </si>
  <si>
    <t>10.16</t>
  </si>
  <si>
    <t>Число студентов, обучающихся по совместным с зарубежными университетами-партнерами ОП, чел.</t>
  </si>
  <si>
    <t>12.1</t>
  </si>
  <si>
    <t>Доля средней зарплаты штатного НПР от среднего уровня зарплат по экономике региона, %</t>
  </si>
  <si>
    <t>Доля средней зарплаты штатного НПР от среднего уровня зарплат по экономике страны, %</t>
  </si>
  <si>
    <t>13.8.1</t>
  </si>
  <si>
    <t>Число занятых в технопарке НПР Университета, чел.</t>
  </si>
  <si>
    <t>Число занятых в бизнес-инкубаторе НПР, чел.</t>
  </si>
  <si>
    <t>Базовые кафедры Университета, ед.</t>
  </si>
  <si>
    <t>Программа ДПО, название</t>
  </si>
  <si>
    <t>Экспозиции, выставочные каталоги, ед.</t>
  </si>
  <si>
    <t>Численность обучающихся (студенты, аспиранты, докторанты), проживающих в общежитиях, чел.</t>
  </si>
  <si>
    <t>Работодатель (название организации, компании, ведомства и т.п.)</t>
  </si>
  <si>
    <t>Год заключения соглашения</t>
  </si>
  <si>
    <t>Google Scholar</t>
  </si>
  <si>
    <t>Предметы</t>
  </si>
  <si>
    <r>
      <t xml:space="preserve">По отраслям наук (Возможны пересечения). </t>
    </r>
    <r>
      <rPr>
        <sz val="11"/>
        <rFont val="Calibri"/>
        <family val="2"/>
        <charset val="204"/>
        <scheme val="minor"/>
      </rPr>
      <t>(см. л. И1. Классификатор отраслей наук. Для удобства предлагаемый классификатор сопоставлен с отдельными применяемыми национальным и международными классификаторами).</t>
    </r>
  </si>
  <si>
    <t>2.3.</t>
  </si>
  <si>
    <t>2.0.</t>
  </si>
  <si>
    <t>2.1.1.</t>
  </si>
  <si>
    <t>2.1.2.</t>
  </si>
  <si>
    <t>2.1.3.</t>
  </si>
  <si>
    <t>2.2.</t>
  </si>
  <si>
    <t>2.2.1.</t>
  </si>
  <si>
    <t>2.2.2.</t>
  </si>
  <si>
    <t>Победа в олимпиадах школьников, всего</t>
  </si>
  <si>
    <t>2.4.</t>
  </si>
  <si>
    <t>2.5.</t>
  </si>
  <si>
    <t>7.1</t>
  </si>
  <si>
    <t>8.1    </t>
  </si>
  <si>
    <t>8.1.1          </t>
  </si>
  <si>
    <t>8.1.2          </t>
  </si>
  <si>
    <t>8.2    </t>
  </si>
  <si>
    <t>9.1</t>
  </si>
  <si>
    <t>9.2</t>
  </si>
  <si>
    <t>число реализуемых грантовых проектов, всего, ед.</t>
  </si>
  <si>
    <t>суммарное финансирование грантовых проектов, тыс. руб.</t>
  </si>
  <si>
    <t>Внебюджетные гранты, финансирование, тыс. руб.</t>
  </si>
  <si>
    <t>ИФ НРУ Отрасли Наук</t>
  </si>
  <si>
    <t>ИФ НРУ Содержание</t>
  </si>
  <si>
    <r>
      <t xml:space="preserve">OECD </t>
    </r>
    <r>
      <rPr>
        <sz val="10"/>
        <rFont val="Calibri"/>
        <family val="2"/>
        <charset val="204"/>
        <scheme val="minor"/>
      </rPr>
      <t>(REVISED FIELD OF SCIENCE AND TECHNOLOGY (FOS) CLASSIFICATION IN THE FRASCATI MANUAL, OECD 26-Feb-2007)</t>
    </r>
  </si>
  <si>
    <r>
      <t xml:space="preserve">РНФ </t>
    </r>
    <r>
      <rPr>
        <sz val="10"/>
        <rFont val="Calibri"/>
        <family val="2"/>
        <charset val="204"/>
        <scheme val="minor"/>
      </rPr>
      <t>(http://xn--m1afn.xn--p1ai/ru/classification)</t>
    </r>
  </si>
  <si>
    <t>THE WUR</t>
  </si>
  <si>
    <t>QS WUR</t>
  </si>
  <si>
    <r>
      <t xml:space="preserve">ARWU-Field </t>
    </r>
    <r>
      <rPr>
        <sz val="10"/>
        <rFont val="Calibri"/>
        <family val="2"/>
        <charset val="204"/>
        <scheme val="minor"/>
      </rPr>
      <t>(http://www.shanghairanking.com/FieldSCI2015.html#)</t>
    </r>
  </si>
  <si>
    <r>
      <t xml:space="preserve">USNews&amp;WR Sujects Rankings </t>
    </r>
    <r>
      <rPr>
        <sz val="10"/>
        <rFont val="Calibri"/>
        <family val="2"/>
        <charset val="204"/>
        <scheme val="minor"/>
      </rPr>
      <t>(http://www.usnews.com/education/best-global-universities)</t>
    </r>
  </si>
  <si>
    <t>ЕСТ = Естественные науки</t>
  </si>
  <si>
    <r>
      <rPr>
        <b/>
        <sz val="11"/>
        <color theme="1"/>
        <rFont val="Calibri"/>
        <family val="2"/>
        <charset val="204"/>
        <scheme val="minor"/>
      </rPr>
      <t>1. Natural Sciences</t>
    </r>
    <r>
      <rPr>
        <sz val="10"/>
        <rFont val="Calibri"/>
        <family val="2"/>
        <charset val="204"/>
        <scheme val="minor"/>
      </rPr>
      <t xml:space="preserve"> (Pure mathematics, Applied mathematics; Statistics and probability). </t>
    </r>
    <r>
      <rPr>
        <b/>
        <sz val="11"/>
        <color rgb="FFFF0000"/>
        <rFont val="Calibri"/>
        <family val="2"/>
        <charset val="204"/>
        <scheme val="minor"/>
      </rPr>
      <t>Excluding:</t>
    </r>
    <r>
      <rPr>
        <sz val="11"/>
        <color rgb="FFFF0000"/>
        <rFont val="Calibri"/>
        <family val="2"/>
        <charset val="204"/>
        <scheme val="minor"/>
      </rPr>
      <t xml:space="preserve"> Computer and Information sciences, Chemical sciences, Biological sciences.</t>
    </r>
    <r>
      <rPr>
        <sz val="10"/>
        <rFont val="Calibri"/>
        <family val="2"/>
        <charset val="204"/>
        <scheme val="minor"/>
      </rPr>
      <t xml:space="preserve"> 1.1 Mathematics, 1.3 Physical sciences.</t>
    </r>
  </si>
  <si>
    <r>
      <rPr>
        <b/>
        <sz val="11"/>
        <color theme="1"/>
        <rFont val="Calibri"/>
        <family val="2"/>
        <charset val="204"/>
        <scheme val="minor"/>
      </rPr>
      <t>01 Математика</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01-200 Информатика; 01-400 Сетевые технологии; 01-500 Инфокоммуникационные технологии и вычислительные системы; 01-600 Теория управления.</t>
    </r>
    <r>
      <rPr>
        <sz val="10"/>
        <rFont val="Calibri"/>
        <family val="2"/>
        <charset val="204"/>
        <scheme val="minor"/>
      </rPr>
      <t xml:space="preserve"> </t>
    </r>
    <r>
      <rPr>
        <b/>
        <sz val="11"/>
        <color theme="1"/>
        <rFont val="Calibri"/>
        <family val="2"/>
        <charset val="204"/>
        <scheme val="minor"/>
      </rPr>
      <t>02 ФИЗИКА И НАУКИ О КОСМОСЕ</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03 ХИМИЯ И НАУКИ О МАТЕРИАЛАХ</t>
    </r>
    <r>
      <rPr>
        <sz val="10"/>
        <rFont val="Calibri"/>
        <family val="2"/>
        <charset val="204"/>
        <scheme val="minor"/>
      </rPr>
      <t xml:space="preserve">. </t>
    </r>
    <r>
      <rPr>
        <b/>
        <sz val="11"/>
        <color theme="1"/>
        <rFont val="Calibri"/>
        <family val="2"/>
        <charset val="204"/>
        <scheme val="minor"/>
      </rPr>
      <t>07 НАУКИ О ЗЕМЛЕ</t>
    </r>
    <r>
      <rPr>
        <sz val="10"/>
        <rFont val="Calibri"/>
        <family val="2"/>
        <charset val="204"/>
        <scheme val="minor"/>
      </rPr>
      <t>.</t>
    </r>
  </si>
  <si>
    <r>
      <t xml:space="preserve">Physical Sciences. Exclud. Chemistry, Nanotechnology. </t>
    </r>
    <r>
      <rPr>
        <sz val="10"/>
        <rFont val="Calibri"/>
        <family val="2"/>
        <charset val="204"/>
        <scheme val="minor"/>
      </rPr>
      <t xml:space="preserve">(Астрономия и астрофизика, кристаллография, науки о Земле, математика и статистика, метеорология и науки об атмосфере, физика, науки о полимерах и др.). </t>
    </r>
    <r>
      <rPr>
        <b/>
        <sz val="11"/>
        <color rgb="FFFF0000"/>
        <rFont val="Calibri"/>
        <family val="2"/>
        <charset val="204"/>
        <scheme val="minor"/>
      </rPr>
      <t>Исключая:</t>
    </r>
    <r>
      <rPr>
        <sz val="11"/>
        <color rgb="FFFF0000"/>
        <rFont val="Calibri"/>
        <family val="2"/>
        <charset val="204"/>
        <scheme val="minor"/>
      </rPr>
      <t xml:space="preserve"> химия, нанотехнологии.</t>
    </r>
  </si>
  <si>
    <r>
      <t xml:space="preserve">Естественные науки </t>
    </r>
    <r>
      <rPr>
        <sz val="10"/>
        <rFont val="Calibri"/>
        <family val="2"/>
        <charset val="204"/>
        <scheme val="minor"/>
      </rPr>
      <t xml:space="preserve">(физика, астрономия, математика, науки об окружающей среде, Науки о Земле и Мировом океане). </t>
    </r>
    <r>
      <rPr>
        <b/>
        <sz val="11"/>
        <color rgb="FFFF0000"/>
        <rFont val="Calibri"/>
        <family val="2"/>
        <charset val="204"/>
        <scheme val="minor"/>
      </rPr>
      <t>Исключая:</t>
    </r>
    <r>
      <rPr>
        <sz val="11"/>
        <color rgb="FFFF0000"/>
        <rFont val="Calibri"/>
        <family val="2"/>
        <charset val="204"/>
        <scheme val="minor"/>
      </rPr>
      <t xml:space="preserve"> химия, география, наука о материалах.</t>
    </r>
  </si>
  <si>
    <t>SCI = Natural Sciences and Mathematics</t>
  </si>
  <si>
    <t>Geosciences, Mathematics, Physics, Space Science</t>
  </si>
  <si>
    <t>ИНЖ = Инженерия и Технологии</t>
  </si>
  <si>
    <t>Инженерные науки. Химия и Науки о материалах. Компьютерные науки. Информатика, Информационно-Коммуникационные технологии. Гражданское строительство. Архитектура. Машиностроение. Энергетика. Электротехника. Электроника. Механика. Робототехника. Инжиниринг окружающей среды. Промышленные биотехнологии. Нанотехнологии.</t>
  </si>
  <si>
    <r>
      <rPr>
        <b/>
        <sz val="11"/>
        <color theme="1"/>
        <rFont val="Calibri"/>
        <family val="2"/>
        <charset val="204"/>
        <scheme val="minor"/>
      </rPr>
      <t>2. Engineering and Technology</t>
    </r>
    <r>
      <rPr>
        <sz val="10"/>
        <rFont val="Calibri"/>
        <family val="2"/>
        <charset val="204"/>
        <scheme val="minor"/>
      </rPr>
      <t xml:space="preserve"> (2.1 Civil engineering, 2.2 Electrical engineering, Electronic engineering, Information engineering, 2.3 Mechanical engineering, 2.4 Chemical engineering, 2.5 Materials engineering, 2.6 Medical engineering, 2.7 Environmental engineering, 2.8 Environmental biotechnology, 2.9 Industrial biotechnology, 2.10 Nano-technology). 1.2 Computer and information sciences. 1.4 Chemical sciences</t>
    </r>
  </si>
  <si>
    <t>09 ИНЖЕНЕРНЫЕ НАУКИ. 03 ХИМИЯ И НАУКИ О МАТЕРИАЛАХ. 01 Математика: 01-200 Информатика; 01-400 Сетевые технологии; 01-500 Инфокоммуникационные технологии и вычислительные системы; 01-600 Теория управления.</t>
  </si>
  <si>
    <r>
      <t xml:space="preserve">Engineering &amp; Technology </t>
    </r>
    <r>
      <rPr>
        <sz val="10"/>
        <rFont val="Calibri"/>
        <family val="2"/>
        <charset val="204"/>
        <scheme val="minor"/>
      </rPr>
      <t>(акустика, аэрокосмические технологии, автоматика и системы, управления, биомедицинская инженерия, химическая инженерия, строительство, компьютерные науки и информатика, защита окружающей среды, инженерная экология, строительные технологии, электротехника и электроника, энергетика и топливо, разработка, полезных ископаемых, построение изображений и фотографий, промышленное производство, приборостроение, морское дело, материаловедение, машиностроение, механика, металлургия, нефтегазовые разработки, горная промышленность, ядерные науки и технологии, исследование операций и управление, робототехника, телекоммуникации, транспорт и др.)</t>
    </r>
  </si>
  <si>
    <r>
      <t>Инжиниринг и технологии</t>
    </r>
    <r>
      <rPr>
        <sz val="10"/>
        <rFont val="Calibri"/>
        <family val="2"/>
        <charset val="204"/>
        <scheme val="minor"/>
      </rPr>
      <t xml:space="preserve"> (компьютерные технологии и информационные системы, химическое машиностроение, проектирование зданий и сооружений, электроника, механика, авиация)</t>
    </r>
  </si>
  <si>
    <t>ENG = Engineering/Technology and Computer Sciences</t>
  </si>
  <si>
    <t>Chemistry, Computer Science, Engineering, Materials Science</t>
  </si>
  <si>
    <t>ЖЗН = Науки о Жизни и Биомедицина</t>
  </si>
  <si>
    <t>Биология и Науки о жизни. Биохимия. Биофизика. Генетика. Агронауки и Продукты питания. Лесоводство. Рыбоводство. Ветеринария. Агробиотехнологии. Медицинские биотехнологии. Фармакология и фармацевтика. Экология.</t>
  </si>
  <si>
    <t>1.6 Biological sciences. 4. Agricultural sciences (4.1 Agriculture, Forestry, and Fisheries, 4.2 Animal and Dairy science, 4.3 Veterinary science, 4.4 Agricultural biotechnology). 3.4 Medical biotechnology</t>
  </si>
  <si>
    <r>
      <t xml:space="preserve">04 БИОЛОГИЯ И НАУКИ О ЖИЗНИ. 06 СЕЛЬСКОХОЗЯЙСТВЕННЫЕ НАУКИ И НАУКА О ПРОДУКТАХ ПИТАНИЯ. 05 ФУНДАМЕНТАЛЬНЫЕ ИССЛЕДОВАНИЯ ДЛЯ МЕДИЦИНЫ: </t>
    </r>
    <r>
      <rPr>
        <sz val="11"/>
        <color rgb="FF000000"/>
        <rFont val="Calibri"/>
        <family val="2"/>
        <charset val="204"/>
        <scheme val="minor"/>
      </rPr>
      <t>05-400 Медицинские биотехнологии; 05-500 Фармакология и фармацевтика.</t>
    </r>
  </si>
  <si>
    <r>
      <t xml:space="preserve">Life Sciences  </t>
    </r>
    <r>
      <rPr>
        <sz val="10"/>
        <rFont val="Calibri"/>
        <family val="2"/>
        <charset val="204"/>
        <scheme val="minor"/>
      </rPr>
      <t>(сельское хозяйство, рыболовство и рыбоводство, пищевые продукты, анатомия и морфология, биология, биохимия, биотехнологии, биофизика, экология, эволюция, окружающая среда, энтомология, лесное хозяйство, генетика и наследственность, иммунология, микология, палеонтология, паразитология, фармакология и фармация, физиология, ботаника, науки о растениях, токсикология, ветеринария, вирология, зоология и др.).</t>
    </r>
  </si>
  <si>
    <r>
      <t xml:space="preserve">Науки о жизни и </t>
    </r>
    <r>
      <rPr>
        <b/>
        <sz val="11"/>
        <color rgb="FFFF0000"/>
        <rFont val="Calibri"/>
        <family val="2"/>
        <charset val="204"/>
        <scheme val="minor"/>
      </rPr>
      <t>медицина</t>
    </r>
    <r>
      <rPr>
        <b/>
        <sz val="11"/>
        <color theme="1"/>
        <rFont val="Calibri"/>
        <family val="2"/>
        <charset val="204"/>
        <scheme val="minor"/>
      </rPr>
      <t xml:space="preserve"> </t>
    </r>
    <r>
      <rPr>
        <sz val="10"/>
        <rFont val="Calibri"/>
        <family val="2"/>
        <charset val="204"/>
        <scheme val="minor"/>
      </rPr>
      <t xml:space="preserve">(биология, фармакология, сельское и лесное хозяйство). </t>
    </r>
    <r>
      <rPr>
        <b/>
        <sz val="11"/>
        <color rgb="FFFF0000"/>
        <rFont val="Calibri"/>
        <family val="2"/>
        <charset val="204"/>
        <scheme val="minor"/>
      </rPr>
      <t xml:space="preserve">Исключая: </t>
    </r>
    <r>
      <rPr>
        <sz val="11"/>
        <color rgb="FFFF0000"/>
        <rFont val="Calibri"/>
        <family val="2"/>
        <charset val="204"/>
        <scheme val="minor"/>
      </rPr>
      <t>Медицина, Психология</t>
    </r>
  </si>
  <si>
    <r>
      <t xml:space="preserve">LIFE = Life and Agriculture Sciences </t>
    </r>
    <r>
      <rPr>
        <sz val="11"/>
        <color rgb="FFFF0000"/>
        <rFont val="Calibri"/>
        <family val="2"/>
        <charset val="204"/>
        <scheme val="minor"/>
      </rPr>
      <t>(</t>
    </r>
    <r>
      <rPr>
        <b/>
        <sz val="11"/>
        <color rgb="FFFF0000"/>
        <rFont val="Calibri"/>
        <family val="2"/>
        <charset val="204"/>
        <scheme val="minor"/>
      </rPr>
      <t>Excluding:</t>
    </r>
    <r>
      <rPr>
        <sz val="11"/>
        <color rgb="FFFF0000"/>
        <rFont val="Calibri"/>
        <family val="2"/>
        <charset val="204"/>
        <scheme val="minor"/>
      </rPr>
      <t xml:space="preserve"> Pharmacy)</t>
    </r>
  </si>
  <si>
    <r>
      <t xml:space="preserve">Agricultural Sciences, Biology and Biochemistry, Environment/Ecology, Microbiology, Molecular Biology and Genetics, Pharmacology and Toxicology, Plant and Animal Science, </t>
    </r>
    <r>
      <rPr>
        <u/>
        <sz val="11"/>
        <color rgb="FFFF0000"/>
        <rFont val="Calibri"/>
        <family val="2"/>
        <charset val="204"/>
        <scheme val="minor"/>
      </rPr>
      <t>Neuroscience and Behavior</t>
    </r>
  </si>
  <si>
    <t>МЕД = Медицина и Науки о Здоровье</t>
  </si>
  <si>
    <t>Фундаментальная медицина. Науки о здоровье. Общая медицина. Медицинские технологии. Сестринское дело. Физическая культура и Спорт.</t>
  </si>
  <si>
    <r>
      <t>3. Medical and Health sciences.</t>
    </r>
    <r>
      <rPr>
        <sz val="11"/>
        <color rgb="FFFF0000"/>
        <rFont val="Calibri"/>
        <family val="2"/>
        <charset val="204"/>
        <scheme val="minor"/>
      </rPr>
      <t xml:space="preserve"> </t>
    </r>
    <r>
      <rPr>
        <b/>
        <sz val="11"/>
        <color rgb="FFFF0000"/>
        <rFont val="Calibri"/>
        <family val="2"/>
        <charset val="204"/>
        <scheme val="minor"/>
      </rPr>
      <t>Excluding:</t>
    </r>
    <r>
      <rPr>
        <sz val="11"/>
        <color rgb="FFFF0000"/>
        <rFont val="Calibri"/>
        <family val="2"/>
        <charset val="204"/>
        <scheme val="minor"/>
      </rPr>
      <t xml:space="preserve"> 3.4 Medical biotechnology</t>
    </r>
  </si>
  <si>
    <r>
      <t>05 ФУНДАМЕНТАЛЬНЫЕ ИССЛЕДОВАНИЯ ДЛЯ МЕДИЦИНЫ.</t>
    </r>
    <r>
      <rPr>
        <b/>
        <sz val="11"/>
        <color rgb="FFFF0000"/>
        <rFont val="Calibri"/>
        <family val="2"/>
        <charset val="204"/>
        <scheme val="minor"/>
      </rPr>
      <t xml:space="preserve"> Исключая: </t>
    </r>
    <r>
      <rPr>
        <sz val="11"/>
        <color rgb="FFFF0000"/>
        <rFont val="Calibri"/>
        <family val="2"/>
        <charset val="204"/>
        <scheme val="minor"/>
      </rPr>
      <t>05-400 Медицинские биотехнологии; 05-500 Фармакология и фармацевтика</t>
    </r>
  </si>
  <si>
    <r>
      <t xml:space="preserve">Clinical, Pre-Clinical &amp; Health </t>
    </r>
    <r>
      <rPr>
        <sz val="10"/>
        <rFont val="Calibri"/>
        <family val="2"/>
        <charset val="204"/>
        <scheme val="minor"/>
      </rPr>
      <t>(общая медицина, медицинские лабораторные технологии, нейрология и нейрохирургия, сестринское дело, питание и диетология, акушерство и гинекология, онкология, офтальмология, отоларингология, патология, педиатрия, фармакалогия и фармацея, психиатрия, уход, диетология, акушерство и гинекология, ортопедия, оториноларингология, защита здоровья, и гигиена труда, радиология, ядерная медицина, медицинская томография, реабилитация, респираторная система, ревматология, спортивная медицина, хирургия, токсикология, трансплантология, тропическая медицина, урология и нефрология и др.).</t>
    </r>
  </si>
  <si>
    <t>MED = Clinical Medicine and Pharmacy</t>
  </si>
  <si>
    <t>Clinical Medicine, Immunology, Psychiatry/Psychology</t>
  </si>
  <si>
    <t>СОЦ = Социальные Науки</t>
  </si>
  <si>
    <t>Экономика и бизнес. Педагогика и образование. Юриспруденция. Социология. Экономическая география. Медиа и Коммуникации.</t>
  </si>
  <si>
    <t>5. Social sciences (5.2 Economics and Business, 5.3 Educational sciences, 5.4 Sociology, 5.5 Law, 5.6 Political science, 5.7 Social and economic geography, 5.8 Media and communications)</t>
  </si>
  <si>
    <r>
      <rPr>
        <b/>
        <sz val="11"/>
        <color theme="1"/>
        <rFont val="Calibri"/>
        <family val="2"/>
        <charset val="204"/>
        <scheme val="minor"/>
      </rPr>
      <t>08 ГУМАНИТАРНЫЕ И СОЦИАЛЬНЫЕ НАУКИ.</t>
    </r>
    <r>
      <rPr>
        <sz val="10"/>
        <rFont val="Calibri"/>
        <family val="2"/>
        <charset val="204"/>
        <scheme val="minor"/>
      </rPr>
      <t xml:space="preserve"> </t>
    </r>
    <r>
      <rPr>
        <b/>
        <sz val="11"/>
        <color rgb="FFFF0000"/>
        <rFont val="Calibri"/>
        <family val="2"/>
        <charset val="204"/>
        <scheme val="minor"/>
      </rPr>
      <t>Исключая:</t>
    </r>
    <r>
      <rPr>
        <sz val="11"/>
        <color rgb="FFFF0000"/>
        <rFont val="Calibri"/>
        <family val="2"/>
        <charset val="204"/>
        <scheme val="minor"/>
      </rPr>
      <t xml:space="preserve"> 08-100 Исторические науки, 08-200 Философские науки, 08-500 Искусствоведение, 08-700 Культурология.</t>
    </r>
  </si>
  <si>
    <r>
      <t xml:space="preserve">Social Sciences </t>
    </r>
    <r>
      <rPr>
        <sz val="10"/>
        <rFont val="Calibri"/>
        <family val="2"/>
        <charset val="204"/>
        <scheme val="minor"/>
      </rPr>
      <t>(регионоведение, антропология, биомедицинские общественные науки, науки о бизнесе, коммуникации, бихевиористика, криминология и пенология, демография, поддержка принятия решений и статистика, экономика, образование, исследования образования, этнология, исследования семьи, география, международные отношения, право, библиотечное дело, математические методы в общественных науках, политология, психология, государственное управление, социальные вопросы, социальная работа, социология, исследования города, феминология и др.)</t>
    </r>
  </si>
  <si>
    <r>
      <t xml:space="preserve">Социальные науки и менеджмент </t>
    </r>
    <r>
      <rPr>
        <sz val="10"/>
        <rFont val="Calibri"/>
        <family val="2"/>
        <charset val="204"/>
        <scheme val="minor"/>
      </rPr>
      <t>(статистика и операционные исследования, социология, политические и международные исследования, юриспруденция, экономика, бухгалтерский учет и финансы, исследования в области коммуникация и медиа, исследования в области образования, менеджмент</t>
    </r>
  </si>
  <si>
    <t>SOC = Social Science</t>
  </si>
  <si>
    <r>
      <t xml:space="preserve">Economics and Business, Social Sciences and </t>
    </r>
    <r>
      <rPr>
        <u/>
        <sz val="11"/>
        <color rgb="FFFF0000"/>
        <rFont val="Calibri"/>
        <family val="2"/>
        <charset val="204"/>
        <scheme val="minor"/>
      </rPr>
      <t>Public Health</t>
    </r>
  </si>
  <si>
    <t>ГУМ = Гуманитарные Науки и Искусства</t>
  </si>
  <si>
    <t>Психология. История и Археология. Философия. Политология. Искусствоведение. Культурология. Языки. Филология. Теология.</t>
  </si>
  <si>
    <r>
      <t xml:space="preserve">6. Humanities (5.1 Psychology, 6.1 History and Archaeology, 6.2 Languages and Literature, 6.3 Philosophy, Ethics and Religion, 6.4 Arts (arts, history of arts, performing arts, music, </t>
    </r>
    <r>
      <rPr>
        <i/>
        <sz val="11"/>
        <color theme="1"/>
        <rFont val="Calibri"/>
        <family val="2"/>
        <charset val="204"/>
        <scheme val="minor"/>
      </rPr>
      <t>Architectural design</t>
    </r>
    <r>
      <rPr>
        <sz val="10"/>
        <rFont val="Calibri"/>
        <family val="2"/>
        <charset val="204"/>
        <scheme val="minor"/>
      </rPr>
      <t>))</t>
    </r>
  </si>
  <si>
    <r>
      <t>08 ГУМАНИТАРНЫЕ И СОЦИАЛЬНЫЕ НАУКИ</t>
    </r>
    <r>
      <rPr>
        <sz val="11"/>
        <color rgb="FF000000"/>
        <rFont val="Calibri"/>
        <family val="2"/>
        <charset val="204"/>
        <scheme val="minor"/>
      </rPr>
      <t xml:space="preserve"> (08-100 Исторические науки; 08-200 Философские науки; 08-250 Политология; 08-450 Филологические науки; 08-500 Искусствоведение; 08-550 Психология; 08-700 Культурология).</t>
    </r>
    <r>
      <rPr>
        <b/>
        <sz val="11"/>
        <color rgb="FF000000"/>
        <rFont val="Calibri"/>
        <family val="2"/>
        <charset val="204"/>
        <scheme val="minor"/>
      </rPr>
      <t xml:space="preserve"> </t>
    </r>
    <r>
      <rPr>
        <b/>
        <sz val="11"/>
        <color rgb="FFFF0000"/>
        <rFont val="Calibri"/>
        <family val="2"/>
        <charset val="204"/>
        <scheme val="minor"/>
      </rPr>
      <t xml:space="preserve">Исключая: </t>
    </r>
    <r>
      <rPr>
        <sz val="11"/>
        <color rgb="FFFF0000"/>
        <rFont val="Calibri"/>
        <family val="2"/>
        <charset val="204"/>
        <scheme val="minor"/>
      </rPr>
      <t>08-600 Педагогика; 08-650 Социальная и экономическая география; 08-400 Науковедение; 08-300 Социология; 08-350 Юридические науки; 08-150 Экономические науки.</t>
    </r>
  </si>
  <si>
    <r>
      <t xml:space="preserve">Arts and Humanities </t>
    </r>
    <r>
      <rPr>
        <sz val="10"/>
        <rFont val="Calibri"/>
        <family val="2"/>
        <charset val="204"/>
        <scheme val="minor"/>
      </rPr>
      <t>(археология, архитектура, исследования Азии, искусство, классика, культурология, танец, кино, радио и телевиденье, история, история и философия науки, языки, филология и лингвистика, литература, музыка, философия, театр, богословие и религиоведение и др.).</t>
    </r>
  </si>
  <si>
    <r>
      <t xml:space="preserve">Гуманитарные науки и искусства </t>
    </r>
    <r>
      <rPr>
        <sz val="10"/>
        <rFont val="Calibri"/>
        <family val="2"/>
        <charset val="204"/>
        <scheme val="minor"/>
      </rPr>
      <t>(философия, филология, история, искусствоведение и др.)</t>
    </r>
  </si>
  <si>
    <t>Arts and Humanities</t>
  </si>
  <si>
    <t>3.1</t>
  </si>
  <si>
    <t>3.2</t>
  </si>
  <si>
    <t>3.3</t>
  </si>
  <si>
    <t>9.3</t>
  </si>
  <si>
    <t>9.4</t>
  </si>
  <si>
    <t>9.5</t>
  </si>
  <si>
    <t>9.6</t>
  </si>
  <si>
    <t>9.8</t>
  </si>
  <si>
    <t>9.9</t>
  </si>
  <si>
    <t>9.10</t>
  </si>
  <si>
    <t>9.11</t>
  </si>
  <si>
    <t>9.12</t>
  </si>
  <si>
    <t>9.13</t>
  </si>
  <si>
    <t>9.14</t>
  </si>
  <si>
    <t>9.7 </t>
  </si>
  <si>
    <t>9.6.1</t>
  </si>
  <si>
    <t>9.6.2</t>
  </si>
  <si>
    <t>9.6.3</t>
  </si>
  <si>
    <t>9.6.4</t>
  </si>
  <si>
    <t>9.6.5</t>
  </si>
  <si>
    <t>9.6.6</t>
  </si>
  <si>
    <t>9.6.7</t>
  </si>
  <si>
    <t>9.6.8</t>
  </si>
  <si>
    <t>Годовой бюджет Университета: Объем финансовых поступлений, включая государственные и региональные ассигнования, пожертвования, гранты, средства, заработанные от предоставления образовательных услуг и НИОКР (R&amp;D), тыс. руб.</t>
  </si>
  <si>
    <t>Совместные ОП (названия)</t>
  </si>
  <si>
    <t>Язык ОП</t>
  </si>
  <si>
    <t>М2.1</t>
  </si>
  <si>
    <t>М1.1</t>
  </si>
  <si>
    <t>12. Социальная среда</t>
  </si>
  <si>
    <t>13. Предпринимательский (инновационный) потенциал Университета</t>
  </si>
  <si>
    <t>Название</t>
  </si>
  <si>
    <t>Число НПР, чел.</t>
  </si>
  <si>
    <t>Число студентов, чел.</t>
  </si>
  <si>
    <t>Dimensions</t>
  </si>
  <si>
    <t>9.15</t>
  </si>
  <si>
    <t>9.16</t>
  </si>
  <si>
    <t>9.18</t>
  </si>
  <si>
    <t>9.19</t>
  </si>
  <si>
    <t>9.19.1</t>
  </si>
  <si>
    <t>9.19.2</t>
  </si>
  <si>
    <t>Интеллектуальная собственность в уставном капитале</t>
  </si>
  <si>
    <t>6.1</t>
  </si>
  <si>
    <t>показатель</t>
  </si>
  <si>
    <t>да/нет</t>
  </si>
  <si>
    <t>Право вуза самостоятельно присуждать ученую степень</t>
  </si>
  <si>
    <t>Размер уставного капитала, тыс. руб.</t>
  </si>
  <si>
    <t>13.2.1</t>
  </si>
  <si>
    <t>13.2.2</t>
  </si>
  <si>
    <t>13.3.1</t>
  </si>
  <si>
    <t>13.3.2</t>
  </si>
  <si>
    <t>13.17</t>
  </si>
  <si>
    <t>13.14</t>
  </si>
  <si>
    <t>13.15</t>
  </si>
  <si>
    <t>13.16</t>
  </si>
  <si>
    <t>13.9.1</t>
  </si>
  <si>
    <t>13.13</t>
  </si>
  <si>
    <t>12.7</t>
  </si>
  <si>
    <t>12.8</t>
  </si>
  <si>
    <t>12.9</t>
  </si>
  <si>
    <t>12.10</t>
  </si>
  <si>
    <t>12.8.1</t>
  </si>
  <si>
    <t>11.1</t>
  </si>
  <si>
    <t>11.2.1</t>
  </si>
  <si>
    <t>11.2.2</t>
  </si>
  <si>
    <t>11.3.1</t>
  </si>
  <si>
    <t>11.3.2</t>
  </si>
  <si>
    <t>11.3.3</t>
  </si>
  <si>
    <t>11.3.4</t>
  </si>
  <si>
    <t>11.3.5</t>
  </si>
  <si>
    <t>11.4</t>
  </si>
  <si>
    <t>11.4.1</t>
  </si>
  <si>
    <t>11.5.1</t>
  </si>
  <si>
    <t xml:space="preserve">10.1 </t>
  </si>
  <si>
    <t>10.1.1</t>
  </si>
  <si>
    <t>10.1.2</t>
  </si>
  <si>
    <t>10.2</t>
  </si>
  <si>
    <t>10.3</t>
  </si>
  <si>
    <t>10.5</t>
  </si>
  <si>
    <t>10.6</t>
  </si>
  <si>
    <t>10.7</t>
  </si>
  <si>
    <t>10.7.1</t>
  </si>
  <si>
    <t>10.8</t>
  </si>
  <si>
    <t>10.9</t>
  </si>
  <si>
    <t>10.10</t>
  </si>
  <si>
    <t>10.11</t>
  </si>
  <si>
    <t>10.12</t>
  </si>
  <si>
    <t>10.13</t>
  </si>
  <si>
    <t>10.14</t>
  </si>
  <si>
    <t>14.1.1.</t>
  </si>
  <si>
    <t>14.1.2.</t>
  </si>
  <si>
    <t>14.1.3.</t>
  </si>
  <si>
    <t>14.1.4.</t>
  </si>
  <si>
    <t>14.1.5.</t>
  </si>
  <si>
    <t>14.2.1.</t>
  </si>
  <si>
    <t>14.2.2.</t>
  </si>
  <si>
    <t>14.2.3.</t>
  </si>
  <si>
    <t>14.2.4.</t>
  </si>
  <si>
    <t>14.2.5.</t>
  </si>
  <si>
    <t>14.3.1.</t>
  </si>
  <si>
    <t>14.3.2.</t>
  </si>
  <si>
    <t>14.3.3.</t>
  </si>
  <si>
    <t>14.3.4.</t>
  </si>
  <si>
    <t>14.3.5.</t>
  </si>
  <si>
    <t>14.4.1.</t>
  </si>
  <si>
    <t>14.4.2.</t>
  </si>
  <si>
    <t>14.4.3.</t>
  </si>
  <si>
    <t>14.4.4.</t>
  </si>
  <si>
    <t>14.4.5.</t>
  </si>
  <si>
    <t>14.5.1.</t>
  </si>
  <si>
    <t>14.5.2.</t>
  </si>
  <si>
    <t>14.5.3.</t>
  </si>
  <si>
    <t>14.5.4.</t>
  </si>
  <si>
    <t>14.5.5.</t>
  </si>
  <si>
    <t>14.6.1.</t>
  </si>
  <si>
    <t>14.6.2.</t>
  </si>
  <si>
    <t>14.6.3.</t>
  </si>
  <si>
    <t>14.6.4.</t>
  </si>
  <si>
    <t>14.6.5.</t>
  </si>
  <si>
    <t>14.7.1.</t>
  </si>
  <si>
    <t>14.7.2.</t>
  </si>
  <si>
    <t>14.7.3.</t>
  </si>
  <si>
    <t>14.7.4.</t>
  </si>
  <si>
    <t>14.7.5.</t>
  </si>
  <si>
    <t>П3.1</t>
  </si>
  <si>
    <t>Число НПР, занятых на базовой кафедре, чел.</t>
  </si>
  <si>
    <t>12.7.1</t>
  </si>
  <si>
    <t>Развитие волонтерского движения</t>
  </si>
  <si>
    <t>12.8.2</t>
  </si>
  <si>
    <t>Общее число волонтеров, принявших участие в мероприятиях, чел.</t>
  </si>
  <si>
    <t>К1.1</t>
  </si>
  <si>
    <t>11.3.6</t>
  </si>
  <si>
    <t>11.1.3</t>
  </si>
  <si>
    <t>2.1.</t>
  </si>
  <si>
    <t>Перечислить МИП</t>
  </si>
  <si>
    <t>web</t>
  </si>
  <si>
    <t>Перечислить клиники</t>
  </si>
  <si>
    <t>Юридическая клиника</t>
  </si>
  <si>
    <t>Адрес</t>
  </si>
  <si>
    <t>13.4</t>
  </si>
  <si>
    <t>13.5.2</t>
  </si>
  <si>
    <t>13.4.2</t>
  </si>
  <si>
    <t>13.5</t>
  </si>
  <si>
    <t>13.5.1</t>
  </si>
  <si>
    <t>13.6.1</t>
  </si>
  <si>
    <t>13.7.1</t>
  </si>
  <si>
    <t>13.8</t>
  </si>
  <si>
    <t>13.4.1</t>
  </si>
  <si>
    <t>13.14.1</t>
  </si>
  <si>
    <t>П1. МИПы Университета (13.8.1)</t>
  </si>
  <si>
    <t>П2. Юридические клиники (13.9.1)</t>
  </si>
  <si>
    <t>Комментарии</t>
  </si>
  <si>
    <t>Название базовой кафедры</t>
  </si>
  <si>
    <t>13.11</t>
  </si>
  <si>
    <t>Число обучающихся, занятых в технопарке, чел.</t>
  </si>
  <si>
    <t>Число обучающихся, занятых в бизнес-инкубаторе, чел.</t>
  </si>
  <si>
    <t>Зарегистрированные Университетом МИП, ед.</t>
  </si>
  <si>
    <t>Перечислить испытания</t>
  </si>
  <si>
    <t>Заполнить Таблицу П3</t>
  </si>
  <si>
    <t>Заполнить Таблицу П4</t>
  </si>
  <si>
    <t>13.11.1</t>
  </si>
  <si>
    <t>13.12</t>
  </si>
  <si>
    <t>13.12.1</t>
  </si>
  <si>
    <t>Испытание</t>
  </si>
  <si>
    <t>Спонсор</t>
  </si>
  <si>
    <t>Перечислить базовые кафедры</t>
  </si>
  <si>
    <t>Соглашения с университетами, исследовательскими организациями и бизнесом в сфере развития высоких технологий</t>
  </si>
  <si>
    <t>13.13.1</t>
  </si>
  <si>
    <t>Перечислить соглашения</t>
  </si>
  <si>
    <t>Перечислить</t>
  </si>
  <si>
    <t>П6.1</t>
  </si>
  <si>
    <t>П5.1</t>
  </si>
  <si>
    <t>П4.1</t>
  </si>
  <si>
    <t>Заполнить Таблицу П8</t>
  </si>
  <si>
    <t>Заполнить Таблицу П9</t>
  </si>
  <si>
    <t>Заполнить Таблицу П7</t>
  </si>
  <si>
    <t>Заполнить Таблицу П6</t>
  </si>
  <si>
    <t>Заполнить Таблицу П5</t>
  </si>
  <si>
    <t>Заполнить Таблицу П1</t>
  </si>
  <si>
    <t>Заполнить Таблицу П2</t>
  </si>
  <si>
    <t>Название курса</t>
  </si>
  <si>
    <t>Ссылка</t>
  </si>
  <si>
    <t>Платформа</t>
  </si>
  <si>
    <t>Язык курса</t>
  </si>
  <si>
    <t>П7.1</t>
  </si>
  <si>
    <t>Название программы инновационного развития</t>
  </si>
  <si>
    <t>Признак Программы: Ф=фед., Р=рег., Г=гор.</t>
  </si>
  <si>
    <t>Название ТП</t>
  </si>
  <si>
    <t>Рынок НТИ</t>
  </si>
  <si>
    <t>Технология НТИ</t>
  </si>
  <si>
    <t>П7.2</t>
  </si>
  <si>
    <t>13.15.1</t>
  </si>
  <si>
    <t>13.16.1</t>
  </si>
  <si>
    <t>Технопарки, научные парки (название, web)</t>
  </si>
  <si>
    <t>Магазин</t>
  </si>
  <si>
    <t xml:space="preserve"> Число скачиваний, ед.</t>
  </si>
  <si>
    <t>П9.1</t>
  </si>
  <si>
    <t>П6. Соглашения Университета в сфере развития высоких технологий (13.13.1)</t>
  </si>
  <si>
    <t>13.10.1</t>
  </si>
  <si>
    <t>13.10</t>
  </si>
  <si>
    <t>П5. Базовые кафедры Университета (13.12.1)</t>
  </si>
  <si>
    <t>П8. MOOC Университета (13.15.1)</t>
  </si>
  <si>
    <t>Участие в грантовых проектах</t>
  </si>
  <si>
    <t>Фонд перспективных исследований (ФПИ), число проектов, ед.</t>
  </si>
  <si>
    <t>Фонд перспективных исследований (ФПИ), финансирование, тыс. руб.</t>
  </si>
  <si>
    <t>9.6.9</t>
  </si>
  <si>
    <t>9.6.10</t>
  </si>
  <si>
    <t>Российский фонд фундаментальных исследований (РФФИ), финансирование, тыс. руб.</t>
  </si>
  <si>
    <t>Российский фонд фундаментальных исследований (РФФИ), число проектов, ед.</t>
  </si>
  <si>
    <t>Российский научный фонд (РНФ), число проектов, ед.</t>
  </si>
  <si>
    <t>Российский научный фонд (РНФ), финансирование, тыс. руб.</t>
  </si>
  <si>
    <t>Внебюджетные гранты, число проектов, ед.</t>
  </si>
  <si>
    <t>14. Исследовательская деятельность (публикационная активность и цитируемость авторов Университета (аффилированных с Университетом) по данным наукометрических систем)</t>
  </si>
  <si>
    <t>Название конференции</t>
  </si>
  <si>
    <t>Другие системы оценки Open Access (указать)</t>
  </si>
  <si>
    <t>Название приложения</t>
  </si>
  <si>
    <t>С1.1</t>
  </si>
  <si>
    <t>12.6.1</t>
  </si>
  <si>
    <t>Заполнить Таблицу С1</t>
  </si>
  <si>
    <t>Представителей Университета, чел.</t>
  </si>
  <si>
    <t>Заполнить Таблицу К1</t>
  </si>
  <si>
    <t>Заполнить Таблицу К2</t>
  </si>
  <si>
    <t>Научные коллаборации, в которых участвуют представители Университета</t>
  </si>
  <si>
    <t>Участие Университета в российских и международных конференциях, чел.</t>
  </si>
  <si>
    <t>Перечислить конференции</t>
  </si>
  <si>
    <t>10.2.1</t>
  </si>
  <si>
    <t>Заполнить Таблицу М1</t>
  </si>
  <si>
    <t>10.3.1</t>
  </si>
  <si>
    <t>М1. Зарубежные университеты - партнеры (10.2.1, 10.3.1)</t>
  </si>
  <si>
    <t>10.15.1</t>
  </si>
  <si>
    <t>10.16.1</t>
  </si>
  <si>
    <t>Заполнить Таблицу М2</t>
  </si>
  <si>
    <t>Условия приема</t>
  </si>
  <si>
    <t>Признак соглашения: П=практика, Ц=целевая подготовка, Т=трудоустройство</t>
  </si>
  <si>
    <t>Бизнес-партнеры (названия)</t>
  </si>
  <si>
    <t>Название ОП</t>
  </si>
  <si>
    <t>Общее число участников, чел. (Оценка)</t>
  </si>
  <si>
    <t>Год разработки приложения</t>
  </si>
  <si>
    <t>Заказчик обучения</t>
  </si>
  <si>
    <t>Профессионально-общественная аккредитация ОП: название аккредагентства, год получения аккредитации</t>
  </si>
  <si>
    <t>Международная аккредитация ОП: название аккредагентства, год получения аккредитации</t>
  </si>
  <si>
    <t>Форма обучения, тип финансирования</t>
  </si>
  <si>
    <t>Данные о профессионально-общественной и международной аккредитации</t>
  </si>
  <si>
    <t>13.17.1</t>
  </si>
  <si>
    <t>Заполнить Таблицу П10</t>
  </si>
  <si>
    <t>Стартап</t>
  </si>
  <si>
    <t>ФИО студента</t>
  </si>
  <si>
    <t>Уровень образования (Б, С, М, А)</t>
  </si>
  <si>
    <t>Курс</t>
  </si>
  <si>
    <t>Формулировка в дипломе/сертификате</t>
  </si>
  <si>
    <t>П10.1</t>
  </si>
  <si>
    <t>П10.2</t>
  </si>
  <si>
    <t>Соответствие лаборатории принципам GLP</t>
  </si>
  <si>
    <t>К=Клиническое, ДК=Доклиническое, ИнС=ИнСилико (InSilico)</t>
  </si>
  <si>
    <t>Данные об аккредитации прав на проведение испытаний</t>
  </si>
  <si>
    <t>Аспирантура (А)</t>
  </si>
  <si>
    <t>Соискатели (СИ)</t>
  </si>
  <si>
    <t>Докторантура (Д)</t>
  </si>
  <si>
    <t>О</t>
  </si>
  <si>
    <t>А</t>
  </si>
  <si>
    <t>Программа ДО, название</t>
  </si>
  <si>
    <t>П8.1</t>
  </si>
  <si>
    <t>Перечислить коллаборации</t>
  </si>
  <si>
    <t>8.1.3      </t>
  </si>
  <si>
    <t>8.1.4          </t>
  </si>
  <si>
    <t>8.1.5          </t>
  </si>
  <si>
    <t>8.2.1          </t>
  </si>
  <si>
    <t>8.2.2          </t>
  </si>
  <si>
    <t>В том числе иностранных студентов, чел.</t>
  </si>
  <si>
    <t>ОП Аспирантуры на иностранных языках (названия)</t>
  </si>
  <si>
    <t>ОП Специалитета на иностранных языках (названия)</t>
  </si>
  <si>
    <t>Реализуемые ОП Бакалавриата на иностранных языках</t>
  </si>
  <si>
    <t>Реализуемые ОП Специалитета на иностранных языках</t>
  </si>
  <si>
    <t>Реализуемые ОП Магистратуры на иностранных языках</t>
  </si>
  <si>
    <t>Реализуемые ОП Аспирантуры на иностранных языках</t>
  </si>
  <si>
    <t>10.17</t>
  </si>
  <si>
    <t>10.17.1</t>
  </si>
  <si>
    <t>10.18</t>
  </si>
  <si>
    <t>10.18.1</t>
  </si>
  <si>
    <t>10.19</t>
  </si>
  <si>
    <t>Статьи в зарубежных периодических изданиях, ед.</t>
  </si>
  <si>
    <t>Статьи в отечественных периодических изданиях, ед.</t>
  </si>
  <si>
    <t>12.6.2.</t>
  </si>
  <si>
    <t>Название/номер/идентификатор школы/лицея/колледжа/предуниверситария/СУНЦ</t>
  </si>
  <si>
    <t>Бизнес-инкубаторы (название, web)</t>
  </si>
  <si>
    <t>Медицинские клиники Университета</t>
  </si>
  <si>
    <t>Юридические клиники Университета</t>
  </si>
  <si>
    <t>Участие Университета в федеральных, региональных, городских программах инновационного развития; участие в разработке технологических платформ, участие в НТИ, участие в создании НОЦ</t>
  </si>
  <si>
    <t>Участие Университета в разработке и реализации MOOC</t>
  </si>
  <si>
    <t>Комментарии (в т.ч. по коммерциализации)</t>
  </si>
  <si>
    <t>Медицинская клиника</t>
  </si>
  <si>
    <t>Доклинические, клинические, InSilico испытания (13.11.1)</t>
  </si>
  <si>
    <t>П7. Участие Университета в программах научно-технологического развития, построении НОЦ, НТИ, разработке техплатформ (ТП) (13.14.1)</t>
  </si>
  <si>
    <t>Ординатура/Ассистентура (О)</t>
  </si>
  <si>
    <t>П3. Медицинские клиники (13.10.1)</t>
  </si>
  <si>
    <t>П9. Веб-приложения, разработанные в Университете (13.16.1)</t>
  </si>
  <si>
    <t>ОП Магистратуры на иностранных языках (названия)</t>
  </si>
  <si>
    <t>ОП Ординатуры/Ассистентуры на иностранных языках (названия)</t>
  </si>
  <si>
    <t>Зачет стартапов в качестве квалификационных работ, ед.</t>
  </si>
  <si>
    <t>11. Результативность научно-исследовательской деятельности</t>
  </si>
  <si>
    <t>11.6.</t>
  </si>
  <si>
    <t>11.6.1</t>
  </si>
  <si>
    <t>всего, ед.</t>
  </si>
  <si>
    <t>11.6.2</t>
  </si>
  <si>
    <t>11.6.3</t>
  </si>
  <si>
    <t>11.6.4</t>
  </si>
  <si>
    <t>Заполнить Таблицу К3</t>
  </si>
  <si>
    <t>Отрасль научного знания</t>
  </si>
  <si>
    <t>Квартиль (наивысший)</t>
  </si>
  <si>
    <t>К3.1</t>
  </si>
  <si>
    <t>НПР, чел.</t>
  </si>
  <si>
    <t>Профессорско-преподавательский состав (ППС), чел.</t>
  </si>
  <si>
    <t>Научные работники (НР), чел.</t>
  </si>
  <si>
    <t>Женщины, чел.</t>
  </si>
  <si>
    <t>Граждане стран дальнего зарубежья, чел.</t>
  </si>
  <si>
    <t>Граждане стран СНГ, чел.</t>
  </si>
  <si>
    <t>Внешние совместители, чел.</t>
  </si>
  <si>
    <t>10.19.1</t>
  </si>
  <si>
    <t>10.20</t>
  </si>
  <si>
    <t>М2. Реализуемые Университетом ОП на иностранных языках (10.15.1, 10.16.1, 10.17.1, 10.18.1, 10.19.1)</t>
  </si>
  <si>
    <t>Реализуемые ОП Ординатуры/Ассистентуры на иностранных языках</t>
  </si>
  <si>
    <t>Коллаборация</t>
  </si>
  <si>
    <t>Научные журналы Университета, ед.</t>
  </si>
  <si>
    <t>входящих в список ВАК, ед.</t>
  </si>
  <si>
    <t>индексируемых Scopus и/или Web of Science, ед.</t>
  </si>
  <si>
    <t>Перечислить журналы п. 11.6.3.</t>
  </si>
  <si>
    <t>Год включения в списки (Scopus, WoS, ВАК)</t>
  </si>
  <si>
    <t>Общее число (накопленным итогом) заявок, поданных Университетом на регистрацию РИД, ед.</t>
  </si>
  <si>
    <t>Год размещения MOOC на платформе</t>
  </si>
  <si>
    <t>П10. Зачет стартапа в качестве квалификационной работы (13.17.1)</t>
  </si>
  <si>
    <t>11.1.4</t>
  </si>
  <si>
    <t>Присуждено кандидатских степеней на правах самостоятельного присуждения степеней Университетом, ед.</t>
  </si>
  <si>
    <t>Присуждено докторских степеней на правах самостоятельного присуждения степеней Университетом, ед.</t>
  </si>
  <si>
    <t>Перечислить Центры коллективного пользования</t>
  </si>
  <si>
    <t>Наименование Центра коллективного пользования</t>
  </si>
  <si>
    <t>WEB</t>
  </si>
  <si>
    <t xml:space="preserve">Центры коллективного пользования сторонние, в которых заняты сотрудники Университета, ед. </t>
  </si>
  <si>
    <t>Общее число пользователей ЦКП, чел.</t>
  </si>
  <si>
    <t>Общее число сторонних пользователей ЦКП, чел.</t>
  </si>
  <si>
    <t>Число пользователей ЦКП от Университета, чел.</t>
  </si>
  <si>
    <t>Организация, предоставляющая ЦКП</t>
  </si>
  <si>
    <t>Число договоров со сторонними пользователями, ед.</t>
  </si>
  <si>
    <t>Заполнить Таблицу П11</t>
  </si>
  <si>
    <t>13.18</t>
  </si>
  <si>
    <t>13.18.1</t>
  </si>
  <si>
    <t>13.18.2</t>
  </si>
  <si>
    <t>13.18.3</t>
  </si>
  <si>
    <t>К1. Научные коллаборации с участием представителей Университета (11.4.1)</t>
  </si>
  <si>
    <t>П11.1.1</t>
  </si>
  <si>
    <t>П11.1.2</t>
  </si>
  <si>
    <t>П11.1.3</t>
  </si>
  <si>
    <t>П11.1.4</t>
  </si>
  <si>
    <t>П11.2.1</t>
  </si>
  <si>
    <t>П11.2.2</t>
  </si>
  <si>
    <t>П11.2.3</t>
  </si>
  <si>
    <t>П11.2.4</t>
  </si>
  <si>
    <t>Центры коллективного пользования (ЦКП)</t>
  </si>
  <si>
    <t>9.17</t>
  </si>
  <si>
    <t>9.20</t>
  </si>
  <si>
    <t>9.20.1</t>
  </si>
  <si>
    <t>9.20.2</t>
  </si>
  <si>
    <t>Прием на целевое обучение/направление</t>
  </si>
  <si>
    <t>Льготы (прием без вступительных испытаний, прием в пределах квоты и т.п.)</t>
  </si>
  <si>
    <t>2.2.3.</t>
  </si>
  <si>
    <t>Базовые (подшефные) школы (колледжи)</t>
  </si>
  <si>
    <t>число диссертационных советов, ед.</t>
  </si>
  <si>
    <t>7.1. Программы дополнительного образования</t>
  </si>
  <si>
    <t>7.1.1.</t>
  </si>
  <si>
    <t>7.1.2.</t>
  </si>
  <si>
    <t>Значение</t>
  </si>
  <si>
    <t>П11. Центры коллективного пользования (ЦКП) Университета (13.18.3)</t>
  </si>
  <si>
    <t>К2. Участие представителей Университета в международных и российских конференциях (11.5.1)</t>
  </si>
  <si>
    <t>К2.1</t>
  </si>
  <si>
    <t>К3. Журналы Университета, индексируемые Scopus и/или Web of Science (11.6.4)</t>
  </si>
  <si>
    <t>ОП Бакалавриата на иностранных языках (названия)</t>
  </si>
  <si>
    <t>Перечислить заказчиков</t>
  </si>
  <si>
    <t>Студенческая мобильность в 2020/21 учебном году: выезд на включенное обучение, по программам обмена и т.п., чел.</t>
  </si>
  <si>
    <t>Веб-приложения, разработанные в Университете (сотрудники, студенты)</t>
  </si>
  <si>
    <t>Центры коллективного пользования, принадлежащие Университету, ед.</t>
  </si>
  <si>
    <t>ИНН</t>
  </si>
  <si>
    <t>Математика. Физика/ Науки о космосе. Науки о Земле.</t>
  </si>
  <si>
    <t>Semantic Scholar</t>
  </si>
  <si>
    <t>Спортивная инфраструктура Университета</t>
  </si>
  <si>
    <t>Спортивные достижения студентов Университета: студенты - участники, победители и призеры олимпийских игр и универсиад в период 2017 - 2021</t>
  </si>
  <si>
    <t>Обучалось, на начало 2021/22 уч. г., чел.</t>
  </si>
  <si>
    <t>Принято в 2021 г., чел.</t>
  </si>
  <si>
    <t>Выпущено в 2021 г., чел.</t>
  </si>
  <si>
    <t>Отчислено в 2021/22 уч. г., чел.</t>
  </si>
  <si>
    <t>Отчисленно в 2021/22 уч. г., чел.</t>
  </si>
  <si>
    <t>4. Организация работы со школами и учреждениями довузовской подготовки в 2021/22 учебном году</t>
  </si>
  <si>
    <t>3. Участие вуза в организации школьных олимпиад в 2021/22 учебном году (проведенные и планируемые до конца у.г.)</t>
  </si>
  <si>
    <t>Уровень олимпиады (согласно Перечню олимпиад школьников и их уровней на 2021/22 у. г., утвержденному МНВО РФ)</t>
  </si>
  <si>
    <t>2. Абитуриенты, принятые в 2021/22 учебном году на ОП бакалавриата и специалитета</t>
  </si>
  <si>
    <t>Обучалось в 2021/22 учебном году, чел.</t>
  </si>
  <si>
    <t>Принято в 2021 г., чел</t>
  </si>
  <si>
    <t>Выпущено с защитой диссертации в 2021 г., чел.</t>
  </si>
  <si>
    <t>5. Основные образовательные программы высшего образования</t>
  </si>
  <si>
    <t>Число слушателей, прошедших обучение по программам ДПО в 2021 г., чел.</t>
  </si>
  <si>
    <t>Число слушателей, прошедших обучение по программам ДО в 2021 г., чел.</t>
  </si>
  <si>
    <t>7. Программы дополнительного профессионального образования</t>
  </si>
  <si>
    <t>8. Научно-Педагогический состав</t>
  </si>
  <si>
    <t>9. Ресурсы Университета, 2021 год</t>
  </si>
  <si>
    <t>(Численность сотрудников, с которыми заключен контракт. (На осень 2021 г.))</t>
  </si>
  <si>
    <t>Академическая мобильность ППС и исследователей вуза в 2021/22 учебном году: чтение лекций, участие в совместных исследованиях и т.п., чел.</t>
  </si>
  <si>
    <t>Число российских студентов Университета, получивших второй диплом в университете-партнере в 2021 году</t>
  </si>
  <si>
    <t>Число иностранных студентов, получивших второй диплом в Университете в 2021 году</t>
  </si>
  <si>
    <t>Число выпускников - магистров (специалистов), получивших в 2021 году Европейское приложение к диплому, чел.</t>
  </si>
  <si>
    <t>Число выпускников - бакалавров и специалистов, поступивших в 2021 году в магистратуры зарубежных университетов, чел.</t>
  </si>
  <si>
    <t>Число выпускников - бакалавров и специалистов, поступивших в 2021 году в магистратуры других российских университетов, чел.</t>
  </si>
  <si>
    <t>Прием в 2021 году на ОП магистратуры выпускников бакалавриата зарубежных университетов, чел.</t>
  </si>
  <si>
    <t>Прием в 2021 году на ОП магистратуры выпускников бакалавриата и специалитета других российских университетов, чел.</t>
  </si>
  <si>
    <t>Число иностранных граждан, обучавшихся в 2021/22 у.г. на подготовительном факультете, чел.</t>
  </si>
  <si>
    <t>С1. Работодатели, с которыми заключены соглашения об организации производственной практики, целевой подготовке, трудоустройстве выпускников (12.6.1)</t>
  </si>
  <si>
    <t>Число мест для практики в 2021/22 у.г., ед.</t>
  </si>
  <si>
    <t>Число обучавшихся в 2021 г. студентов в рамках целевой подготовки, чел.</t>
  </si>
  <si>
    <t>Число выпущенных в 2021 г. "целевиков", чел.</t>
  </si>
  <si>
    <t>Число трудоустроенных выпускников 2020 г., чел.</t>
  </si>
  <si>
    <r>
      <t xml:space="preserve">Гендерное распределение студентов, обучавшихся в 2021/22 учебном году, </t>
    </r>
    <r>
      <rPr>
        <b/>
        <sz val="11"/>
        <rFont val="Calibri"/>
        <family val="2"/>
        <charset val="204"/>
        <scheme val="minor"/>
      </rPr>
      <t>М, %</t>
    </r>
  </si>
  <si>
    <r>
      <t xml:space="preserve">Доля выпускников </t>
    </r>
    <r>
      <rPr>
        <b/>
        <sz val="11"/>
        <rFont val="Calibri"/>
        <family val="2"/>
        <charset val="204"/>
        <scheme val="minor"/>
      </rPr>
      <t>2020 года</t>
    </r>
    <r>
      <rPr>
        <sz val="11"/>
        <rFont val="Calibri"/>
        <family val="2"/>
        <charset val="204"/>
        <scheme val="minor"/>
      </rPr>
      <t>, нашедших работу по специальности в течение одного года после окончания обучения, %</t>
    </r>
  </si>
  <si>
    <r>
      <t xml:space="preserve">Число работодателей, принявших на постоянную работу выпускников Университета </t>
    </r>
    <r>
      <rPr>
        <b/>
        <sz val="11"/>
        <rFont val="Calibri"/>
        <family val="2"/>
        <charset val="204"/>
        <scheme val="minor"/>
      </rPr>
      <t>2020 год</t>
    </r>
    <r>
      <rPr>
        <sz val="11"/>
        <rFont val="Calibri"/>
        <family val="2"/>
        <charset val="204"/>
        <scheme val="minor"/>
      </rPr>
      <t>а в течение одного года после окончания обучения, ед.</t>
    </r>
  </si>
  <si>
    <t>Число соглашений Университета с заказчиками об организации производственной практики (2021/22 уч.г.), целевой подготовке и трудоустройству выпускников, ед.</t>
  </si>
  <si>
    <t>Число выпускников целевой подготовки в 2021/22 у.г., чел.</t>
  </si>
  <si>
    <t>Число мероприятий 2021 г., в которых были задействованы волонтеры из числа обучающихся в Университете, ед.</t>
  </si>
  <si>
    <t>Число защит диссертаций в Университете в 2021, в т.ч.:</t>
  </si>
  <si>
    <t>Число защит диссертаций сотрудниками вуза в дисертационных советах других научно-образовательных учереждений в 2021, в т.ч.:</t>
  </si>
  <si>
    <t>Объем научной продукции в 2021 г. - число публикаций (ед.), в т.ч:</t>
  </si>
  <si>
    <t>Зарегистрированные в 2021 г. авторские права на произведения науки, литературы, искусства, дизайна, ед.</t>
  </si>
  <si>
    <t>Число выпусков в 2021 г.</t>
  </si>
  <si>
    <t>Число опубликованных статей в 2021 году</t>
  </si>
  <si>
    <t>Доля публикаций авторов Университета в 2021 г., %</t>
  </si>
  <si>
    <t>Портфель российских патентов Университета (число патентов, поддерживаемых на 31.12.2021 г.)</t>
  </si>
  <si>
    <t>Число полученных сотрудниками Университета российских патентов в течение 2021 г.</t>
  </si>
  <si>
    <t>Число поданных заявок на получение сотрудниками Университета российских патентов в течение 2021 г.</t>
  </si>
  <si>
    <t>Портфель международных патентов Университета (число патентов, поддерживаемых на 31.12.2021 г.)</t>
  </si>
  <si>
    <t>Число полученных сотрудниками Университета международных патентов в течение 2021 г.</t>
  </si>
  <si>
    <t>Число поданных заявок на получение сотрудниками Университета международных патентов в течение 2021 г.</t>
  </si>
  <si>
    <t>Клинические и доклинические испытания, испытания InSilico, проводившиеся Университетом в 2021 г.</t>
  </si>
  <si>
    <t>Число проектов, реализуемых в ЦКП, ед.</t>
  </si>
  <si>
    <t>П11.1. Центры коллективного пользования Университета</t>
  </si>
  <si>
    <t>П11.2. Центры коллективного пользования (сторонние), в которых заняты сотрудники Университета</t>
  </si>
  <si>
    <t>Число проектов, реализуемых в ЦКП сотрудниками Университета, ед.</t>
  </si>
  <si>
    <t>Число занятых обучающихся в 2021 г., чел.</t>
  </si>
  <si>
    <t>Число проведенных обучающимися в 2021 консультаций, ед.</t>
  </si>
  <si>
    <t>Объем финансирования, привлеченного в рамках испытания в 2021 г., тыс. руб.</t>
  </si>
  <si>
    <t>Активные в 2021</t>
  </si>
  <si>
    <t>Аудитория в 2021 году, чел.</t>
  </si>
  <si>
    <t>Публикаций в период 2017-2021 гг., ед.</t>
  </si>
  <si>
    <t>ЕСТ: Публикаций в период 2017-2021 гг., ед.</t>
  </si>
  <si>
    <t>Цитирований статей, опубликованных в период 2017-2021 гг., ед.</t>
  </si>
  <si>
    <t>ЕСТ: Цитирований статей, опубликованных в период 2017-2021 гг., ед.</t>
  </si>
  <si>
    <t>ИНЖ: Публикаций в период 2017-2021 гг., ед.</t>
  </si>
  <si>
    <t>ИНЖ: Цитирований статей, опубликованных в период 2017-2021 гг., ед.</t>
  </si>
  <si>
    <t>ЖЗН: Публикаций в период 2017-2021 гг., ед.</t>
  </si>
  <si>
    <t>ЖЗН: Цитирований статей, опубликованных в период 2017-2021 гг., ед.</t>
  </si>
  <si>
    <t>МЕД: Цитирований статей, опубликованных в период 2017-2021 гг., ед.</t>
  </si>
  <si>
    <t>МЕД: Публикаций в период 2017-2021 гг., ед.</t>
  </si>
  <si>
    <t>СОЦ: Публикаций в период 2017-2021 гг., ед.</t>
  </si>
  <si>
    <t>СОЦ: Цитирований статей, опубликованных в период 2017-2021 гг., ед.</t>
  </si>
  <si>
    <t>ГУМ: Публикаций в период 2017-2021 гг., ед.</t>
  </si>
  <si>
    <t>ГУМ: Цитирований статей, опубликованных в период 2017-2021 гг., ед.</t>
  </si>
  <si>
    <t>Общее число участников - учреждений, организаций и предприятий, ед.</t>
  </si>
  <si>
    <t>Стартап-студия Университета</t>
  </si>
  <si>
    <t>Наименование, web</t>
  </si>
  <si>
    <t>Финансирование стартап-студии в 2021 году, тыс. руб.</t>
  </si>
  <si>
    <t>НОЦ, НЦ, Консорциум</t>
  </si>
  <si>
    <t>Форма (учрежденное предприятие, ИП)</t>
  </si>
  <si>
    <t>1. Качество абитуриентов, принятых в 2021/22 учебном году по результатам ЕГЭ</t>
  </si>
  <si>
    <t>Доход от предоставления услуг ДПО и ДО, тыс. руб.</t>
  </si>
  <si>
    <t>Доход вуза от Центров коллективного пользования (ЦКП), тыс. руб.</t>
  </si>
  <si>
    <t>Фонд целевого капитала (эндаумент) (по состоянию на 31.12.2021 г.): объем, тыс. руб.</t>
  </si>
  <si>
    <t>Доходность Фонда целевого капитала в 2021 г., %</t>
  </si>
  <si>
    <t>Балансовая стоимость оборудования ЦКП в 2021 г., тыс. руб.</t>
  </si>
  <si>
    <t>Доход от использования оборудования ЦКП в  2021 г., тыс. руб.</t>
  </si>
  <si>
    <t>Партнеры Университета как работодатели: принято на работувыпускников 2021 года, чел.</t>
  </si>
  <si>
    <t>10. Сотрудничество</t>
  </si>
  <si>
    <t>Естественные науки</t>
  </si>
  <si>
    <t>Математика и механика</t>
  </si>
  <si>
    <t>Физические науки</t>
  </si>
  <si>
    <t>Химические науки</t>
  </si>
  <si>
    <t>Биологические науки</t>
  </si>
  <si>
    <t>Науки о Земле и окружающей среде</t>
  </si>
  <si>
    <t>Техические науки</t>
  </si>
  <si>
    <t>Строительство и архитектура</t>
  </si>
  <si>
    <t>Электроника, фотоника, приборостроение и связ</t>
  </si>
  <si>
    <t>Информационные технологии и телекоммуникации</t>
  </si>
  <si>
    <t>Энергетика и электротехника</t>
  </si>
  <si>
    <t>Машиностроение</t>
  </si>
  <si>
    <t>Химические технологии, науки о материалах, металлургия</t>
  </si>
  <si>
    <t>Биотехнологии</t>
  </si>
  <si>
    <t>Недропользование и горные науки</t>
  </si>
  <si>
    <t>Транспортные системы</t>
  </si>
  <si>
    <t>Медицинские науки</t>
  </si>
  <si>
    <t>Клиническая медицина</t>
  </si>
  <si>
    <t>Профилактическая медицина</t>
  </si>
  <si>
    <t>Медико-биологические науки</t>
  </si>
  <si>
    <t>Фармацевтические науки</t>
  </si>
  <si>
    <t>Сельскохозяйственные науки</t>
  </si>
  <si>
    <t>Агрономия, лесное и водное хозяйство</t>
  </si>
  <si>
    <t>Зоотехния и ветеринария</t>
  </si>
  <si>
    <t>Агроинженерия и пищевые технологии</t>
  </si>
  <si>
    <t>Социальные и гуманитарные науки</t>
  </si>
  <si>
    <t>Право</t>
  </si>
  <si>
    <t>Экономика</t>
  </si>
  <si>
    <t>Психология</t>
  </si>
  <si>
    <t>Социология</t>
  </si>
  <si>
    <t>Политология</t>
  </si>
  <si>
    <t>Исторические науки</t>
  </si>
  <si>
    <t>Философия</t>
  </si>
  <si>
    <t>Педагогика</t>
  </si>
  <si>
    <t>Филология</t>
  </si>
  <si>
    <t>Искусствоведение и культурология</t>
  </si>
  <si>
    <t>Теология</t>
  </si>
  <si>
    <t>Когнитивные науки</t>
  </si>
  <si>
    <t>1.1.</t>
  </si>
  <si>
    <t>1.2.</t>
  </si>
  <si>
    <t>Компьютерные науки и информатика</t>
  </si>
  <si>
    <t>1.3.</t>
  </si>
  <si>
    <t>1.4.</t>
  </si>
  <si>
    <t>1.5.</t>
  </si>
  <si>
    <t>1.6.</t>
  </si>
  <si>
    <t>2.</t>
  </si>
  <si>
    <t>1.</t>
  </si>
  <si>
    <t>2.6.</t>
  </si>
  <si>
    <t>2.7.</t>
  </si>
  <si>
    <t>2.8.</t>
  </si>
  <si>
    <t>2.9.</t>
  </si>
  <si>
    <t>3.</t>
  </si>
  <si>
    <t>3.1.</t>
  </si>
  <si>
    <t>3.2.</t>
  </si>
  <si>
    <t>3.3.</t>
  </si>
  <si>
    <t>3.4.</t>
  </si>
  <si>
    <t>4.</t>
  </si>
  <si>
    <t>4.1.</t>
  </si>
  <si>
    <t>4.2.</t>
  </si>
  <si>
    <t>4.3.</t>
  </si>
  <si>
    <t>5.</t>
  </si>
  <si>
    <t>5.1.</t>
  </si>
  <si>
    <t>5.2.</t>
  </si>
  <si>
    <t>5.3.</t>
  </si>
  <si>
    <t>5.4.</t>
  </si>
  <si>
    <t>5.5.</t>
  </si>
  <si>
    <t>5.6.</t>
  </si>
  <si>
    <t>5.7.</t>
  </si>
  <si>
    <t>5.8.</t>
  </si>
  <si>
    <t>5.9.</t>
  </si>
  <si>
    <t>5.10.</t>
  </si>
  <si>
    <t>5.11.</t>
  </si>
  <si>
    <t>5.12.</t>
  </si>
  <si>
    <t>6. Программы подготовки научных кадров высшей квалификации</t>
  </si>
  <si>
    <t>58 </t>
  </si>
  <si>
    <t> 368</t>
  </si>
  <si>
    <t>-</t>
  </si>
  <si>
    <t>370 </t>
  </si>
  <si>
    <t>352 </t>
  </si>
  <si>
    <t>18 </t>
  </si>
  <si>
    <t xml:space="preserve">1. Большое футбольное поле с естественным газоном 109 х 72 м.
2. Легкоатлетические дорожки 5 х 400 м; 1 х 100 м.
3. Кроссовый круг вокруг стадиона 510 м.
4. Минифутбольные площадки 22 х 44 м. с искусственным газоном - 2 шт.
5. Универсальные спортивные площадки с искусственным газоном - 4 шт.
6. Грунтовые теннисные корты открытые 66 х 35 м - 4 шт.
7. Площадки для классического волейбола открытые 49 х 16 м - 2 шт.
8. Площадка для пляжного волейбола открытая 24 х 15 м.
9. Силовой городок (планируется организация площадки для воркаута).
10. Легкоатлетический манеж.
11. Крытые теннисные корты с искусственным покрытием 76,5 х 20 м - 2 шт.
12. Спортивные залы: - 160,1 кв.м.,  -141,7 кв.м.  -15,5 кв.м.  - 3 шт.
13. Плавательный бассейн 25 х 9 м.
14. Тренажёрный зал 115,8 кв.м. + 22кв. м.
15. Спортивные залы: -94,7 кв.м., -72,8 кв.м., -47,9 кв.м. - 3 шт.
16. Сауны - 3 шт.
17. Тир, галерея 50 м., 8 стрелковых направлений с пулеприёмником 5 класса, в том числе для стрельбы из лука, арбалета, имеется 2 класса, оснащённых компьютерной техникой.
18. Галерея для метания ножей, 3 направления, 3,6х9 м.
19. Тир пневматический галерея 10 м, 7 стрелковых направлений.
20. Все спортивные объекты оснащены раздевалками, душевыми, санузлами.
</t>
  </si>
  <si>
    <t xml:space="preserve">VI  Всероссийская  летняя Универсиада 2018 года  г. Белгород с 27.06.18 г. по  05.07.18 г., волейбол.
Участники: Дылдина Т. С. (А-15м-17), Ковалева Д. Ю.(ЭР-01-17), Щевелева Д. А. (ФП-02-16), Грекова Д.С. (ИЭ-22м-17), Аванесова А. М. (ИЭ-21-17), Воронцова А. С. (ГП-06-15), Масалкова Н. В. (ЭР-13-16), Кузнецова Н. А. (ЭР-01-16), Малафеева Е. А. (ФП-01-17), Панькова Е. А. (ФП-01м-17), Кочергина А.К. (ЭР-04-17).
VII Всероссийская летняя Универсиада 2020 года, г. Екатеринбург, 15-17 октября 2020 г, волейбол.
Участники: Шатилова Анастасия (А-15-18), Макарова Мария (ФП-01-18), Емельянова Валерия (А-13-18), Горбачева Полина (А-08-18), Карпова Елена (ТФ-11-18), Ковалева Диана (ЭР-03-17), Щевелева Дарья (ФП-02м-20), Аванесова Александра (ИЭ-22-17), Гаврилина Анна (А-09-20), Кочергина Анастасия (ЭР-01-17), Масалкова Наталья (ЭР-12м-20).
VII Всероссийская  летняя Универсиада  2020 года по самбо,  г. Екатеринбург, 12-15.10.2020 г. : Ерилина Милена (ЭР-02-20) - 3 место; Кравченко  Алексей (ЭЛ-11-19) - 6 место; Абсаттаров Аскар (ЭР-01-18) - 3 место; Родионов Павел (ЭР-22-18) - 7 место.
Всероссийская универсиада   по пляжному волейболу среди студентов 2020 г. – 2 место (Карпова Елена ТФ-11-18 и Михайлина Арина  ГП-05-20).
</t>
  </si>
  <si>
    <t>Государственное автономное общеобразовательное учреждение города Москвы "Школа № 548 "Царицыно"</t>
  </si>
  <si>
    <t>Москва</t>
  </si>
  <si>
    <t>Государственное бюджетное общеобразовательное учреждение города Москвы "Школа № 504"</t>
  </si>
  <si>
    <t>Государственное бюджетное общеобразовательное учреждение города Москвы "Школа № 1522 имени В.И. Чуркина"</t>
  </si>
  <si>
    <t>Государственное бюджетное общеобразовательное учреждение города Москвы "Образовательный центр "Протон"</t>
  </si>
  <si>
    <t>Государственное бюджетное общеобразовательное учреждение города Москвы "Школа № 17"</t>
  </si>
  <si>
    <t>4.6</t>
  </si>
  <si>
    <t>Государственное бюджетное общеобразовательное учреждение города Москвы "Школа № 185 имени Героя Советского Союза, Героя Социалистического Труда В.С. Гризодубовой"</t>
  </si>
  <si>
    <t>4.7</t>
  </si>
  <si>
    <t>Государственное бюджетное общеобразовательное учреждение города Москвы "Школа № 444"</t>
  </si>
  <si>
    <t>4.8</t>
  </si>
  <si>
    <t>Государственное бюджетное общеобразовательное учреждение города Москвы "Школа № 498"</t>
  </si>
  <si>
    <t>4.9</t>
  </si>
  <si>
    <t>Государственное бюджетное общеобразовательное учреждение города Москвы "Школа № 547"</t>
  </si>
  <si>
    <t>4.10</t>
  </si>
  <si>
    <t>Государственное бюджетное общеобразовательное учреждение города Москвы "Школа № 648 имени Героя Российской Федерации А.Г. Карлова"</t>
  </si>
  <si>
    <t>4.11</t>
  </si>
  <si>
    <t>Государственное бюджетное общеобразовательное учреждение города Москвы "Школа № 654 имени А.Д. Фридмана"</t>
  </si>
  <si>
    <t>4.12</t>
  </si>
  <si>
    <t>Государственное бюджетное общеобразовательное учреждение города Москвы "Школа № 883"</t>
  </si>
  <si>
    <t>4.13</t>
  </si>
  <si>
    <t>Государственное бюджетное общеобразовательное учреждение города Москвы "Школа № 949"</t>
  </si>
  <si>
    <t>4.14</t>
  </si>
  <si>
    <t>Государственное бюджетное общеобразовательное учреждение города Москвы "Школа № 1207"</t>
  </si>
  <si>
    <t>4.15</t>
  </si>
  <si>
    <t>Государственное бюджетное общеобразовательное учреждение города Москвы "Школа № 1222 имени Маршала Советского Союза И.Х. Баграмяна"</t>
  </si>
  <si>
    <t>4.16</t>
  </si>
  <si>
    <t>Государственное бюджетное общеобразовательное учреждение города Москвы "Школа № 1228 "Лефортово"</t>
  </si>
  <si>
    <t>4.17</t>
  </si>
  <si>
    <t>Государственное бюджетное общеобразовательное учреждение города Москвы "Школа № 1246"</t>
  </si>
  <si>
    <t>4.18</t>
  </si>
  <si>
    <t>Государственное бюджетное общеобразовательное учреждение города Москвы "Школа № 1324"</t>
  </si>
  <si>
    <t>4.19</t>
  </si>
  <si>
    <t>Государственное бюджетное общеобразовательное учреждение города Москвы "Школа № 1354 "Вектор"</t>
  </si>
  <si>
    <t>4.20</t>
  </si>
  <si>
    <t>Государственное бюджетное общеобразовательное учреждение города Москвы "Школа № 1359 имени авиаконструктора М.Л. Миля"</t>
  </si>
  <si>
    <t>4.21</t>
  </si>
  <si>
    <t>Государственное бюджетное общеобразовательное учреждение города Москвы "Школа № 1362"</t>
  </si>
  <si>
    <t>4.22</t>
  </si>
  <si>
    <t>Государственное бюджетное общеобразовательное учреждение города Москвы "Школа № 1363"</t>
  </si>
  <si>
    <t>4.23</t>
  </si>
  <si>
    <t>Государственное бюджетное общеобразовательное учреждение города Москвы "Школа № 1394 "На набережной"</t>
  </si>
  <si>
    <t>4.24</t>
  </si>
  <si>
    <t>Государственное бюджетное общеобразовательное учреждение города Москвы "Школа № 1449 имени Героя Советского Союза М.В. Водопьянова"</t>
  </si>
  <si>
    <t>4.25</t>
  </si>
  <si>
    <t>Государственное бюджетное общеобразовательное учреждение города Москвы "Школа № 1482"</t>
  </si>
  <si>
    <t>4.26</t>
  </si>
  <si>
    <t>Государственное бюджетное общеобразовательное учреждение города Москвы "Школа № 1504"</t>
  </si>
  <si>
    <t>4.27</t>
  </si>
  <si>
    <t>Государственное бюджетное общеобразовательное учреждение города Москвы "Школа № 1560 "Лидер"</t>
  </si>
  <si>
    <t>4.28</t>
  </si>
  <si>
    <t>Государственное бюджетное общеобразовательное учреждение города Москвы "Школа № 1575"</t>
  </si>
  <si>
    <t>4.29</t>
  </si>
  <si>
    <t>Государственное бюджетное общеобразовательное учреждение города Москвы "Школа № 1591"</t>
  </si>
  <si>
    <t>4.30</t>
  </si>
  <si>
    <t>Государственное бюджетное общеобразовательное учреждение города Москвы "Школа в Некрасовке"</t>
  </si>
  <si>
    <t>4.31</t>
  </si>
  <si>
    <t>Государственное бюджетное общеобразовательное учреждение города Москвы "Школа № 1748 "Вертикаль"</t>
  </si>
  <si>
    <t>4.32</t>
  </si>
  <si>
    <t>Государственное бюджетное общеобразовательное учреждение города Москвы "Школа № 1793 имени Героя Советского Союза А.К. Новикова"</t>
  </si>
  <si>
    <t>4.33</t>
  </si>
  <si>
    <t>Государственное бюджетное общеобразовательное учреждение города Москвы "Школа № 1797 "Богородская"</t>
  </si>
  <si>
    <t>4.34</t>
  </si>
  <si>
    <t>Государственное бюджетное общеобразовательное учреждение города Москвы "Школа № 1905"</t>
  </si>
  <si>
    <t>4.35</t>
  </si>
  <si>
    <t>Государственное бюджетное общеобразовательное учреждение города Москвы "Школа № 2053"</t>
  </si>
  <si>
    <t>4.36</t>
  </si>
  <si>
    <t>Государственное бюджетное общеобразовательное учреждение города Москвы "Школа № 2087 "Открытие"</t>
  </si>
  <si>
    <t>4.37</t>
  </si>
  <si>
    <t>Государственное бюджетное общеобразовательное учреждение города Москвы "Школа № 2089"</t>
  </si>
  <si>
    <t>4.38</t>
  </si>
  <si>
    <t>Государственное бюджетное общеобразовательное учреждение города Москвы "Школа № 2094"</t>
  </si>
  <si>
    <t>4.39</t>
  </si>
  <si>
    <t>Государственное бюджетное общеобразовательное учреждение города Москвы "Школа № 2126 "Перово"</t>
  </si>
  <si>
    <t>4.40</t>
  </si>
  <si>
    <t>Государственное бюджетное общеобразовательное учреждение города Москвы "Школа № 2129" имени Героя Советского Союза П.И. Романова</t>
  </si>
  <si>
    <t>4.41</t>
  </si>
  <si>
    <t>Государственное бюджетное общеобразовательное учреждение города Москвы "Школа № 1503"</t>
  </si>
  <si>
    <t>4.42</t>
  </si>
  <si>
    <t>Государственное бюджетное общеобразовательное учреждение города Москвы "Измайловская школа № 1508"</t>
  </si>
  <si>
    <t>4.43</t>
  </si>
  <si>
    <t>Государственное бюджетное общеобразовательное учреждение города Москвы "Школа "Кузьминки"</t>
  </si>
  <si>
    <t>4.44</t>
  </si>
  <si>
    <t>Государственное бюджетное общеобразовательное учреждение города Москвы "Школа № 1220"</t>
  </si>
  <si>
    <t>4.45</t>
  </si>
  <si>
    <t>Государственное бюджетное общеобразовательное учреждение города Москвы "Школа № 1501"</t>
  </si>
  <si>
    <t>4.46</t>
  </si>
  <si>
    <t>Государственное бюджетное общеобразовательное учреждение города Москвы "Школа "Содружество"</t>
  </si>
  <si>
    <t>4.47</t>
  </si>
  <si>
    <t>Государственное бюджетное общеобразовательное учреждение города Москвы «Школа № 1502 «Энергия»</t>
  </si>
  <si>
    <t>4.48</t>
  </si>
  <si>
    <t>Государственное бюджетное профессиональное образовательное учреждение города Москвы "Образовательный комплекс "Юго-Запад"</t>
  </si>
  <si>
    <t>4.49</t>
  </si>
  <si>
    <t>Муниципальное автономное общеобразовательное учреждение «Физико-математический лицей № 93» городского округа город Уфа Республики Башкортостан</t>
  </si>
  <si>
    <t>Уфа</t>
  </si>
  <si>
    <t>4.50</t>
  </si>
  <si>
    <t>Муниципальное автономное общеобразовательное учреждение городского округа Королёв Московской области "Лицей №19"</t>
  </si>
  <si>
    <t>Королёв</t>
  </si>
  <si>
    <t>4.51</t>
  </si>
  <si>
    <t>Муниципальное автономное общеобразовательное учреждение средняя общеобразовательная школа № 64</t>
  </si>
  <si>
    <t>Екатеринбург</t>
  </si>
  <si>
    <t>4.52</t>
  </si>
  <si>
    <t>Муниципальное бюджетное общеобразовательное учреждение «Средняя общеобразовательная школа №4 имени Героя Советского Союза Ф.Т. Жарова города Шатуры Городского округа Шатура»</t>
  </si>
  <si>
    <t>Шатура</t>
  </si>
  <si>
    <t>4.53</t>
  </si>
  <si>
    <t>Муниципальное бюджетное общеобразовательное учреждение Городского округа Балашиха" Гимназия №1 имени Героя Российской Федерации А.В. Баландина"</t>
  </si>
  <si>
    <t>Балашиха</t>
  </si>
  <si>
    <t>4.54</t>
  </si>
  <si>
    <t>Муниципальное бюджетное общеобразовательное учреждение Городского округа Балашиха "Лицей"</t>
  </si>
  <si>
    <t>4.55</t>
  </si>
  <si>
    <t>Муниципальное бюджетное общеобразовательное учреждение городского округа Балашиха "Средняя общеобразовательная школа №27"</t>
  </si>
  <si>
    <t>4.56</t>
  </si>
  <si>
    <t>Муниципальное бюджетное общеобразовательное учреждение Немчиновский лицей</t>
  </si>
  <si>
    <t>Немчиновка</t>
  </si>
  <si>
    <t>4.57</t>
  </si>
  <si>
    <t>Муниципальное бюджетное общеобразовательное учреждение Одинцовская средняя общеобразовательная школа № 16</t>
  </si>
  <si>
    <t>Одинцово</t>
  </si>
  <si>
    <t>4.58</t>
  </si>
  <si>
    <t>Муниципальное бюджетное общеобразовательное учреждение Саввинская средняя общеобразовательная школа</t>
  </si>
  <si>
    <t>с. Саввинская Слобода</t>
  </si>
  <si>
    <t>4.59</t>
  </si>
  <si>
    <t>Муниципальное бюджетное общеобразовательное учреждение средняя общеобразовательная школа №3</t>
  </si>
  <si>
    <t>Нелидово</t>
  </si>
  <si>
    <t>4.60</t>
  </si>
  <si>
    <t>Муниципальное бюджетное общеобразовательное учреждение средняя общеобразовательная школа «Школа будущего»</t>
  </si>
  <si>
    <t>п. Большое Исаково</t>
  </si>
  <si>
    <t>4.61</t>
  </si>
  <si>
    <t>Муниципальное бюджетное общеобразовательное учреждение лицей</t>
  </si>
  <si>
    <t>Нижний Тагил</t>
  </si>
  <si>
    <t>4.62</t>
  </si>
  <si>
    <t>Муниципальное общеобразовательное учреждение "Кораблинская средняя школа имени Героя Российской Федерации И.В. Сарычева"</t>
  </si>
  <si>
    <t>Кораблино</t>
  </si>
  <si>
    <t>4.63</t>
  </si>
  <si>
    <t>Муниципальное общеобразовательное учреждение "Лицей №1"</t>
  </si>
  <si>
    <t>Подольск</t>
  </si>
  <si>
    <t>4.64</t>
  </si>
  <si>
    <t>Муниципальное общеобразовательное учреждение «Башкирский лицей №136»</t>
  </si>
  <si>
    <t>4.65</t>
  </si>
  <si>
    <t>Муниципальное общеобразовательное учреждение «Средняя общеобразовательная школа №15 с углубленным изучением отдельных предметов»</t>
  </si>
  <si>
    <t>Электросталь</t>
  </si>
  <si>
    <t>4.66</t>
  </si>
  <si>
    <t>Муниципальное общеобразовательное учреждение «Средняя школа № 58 с углубленным изучением предметов естественно-математического цикла»</t>
  </si>
  <si>
    <t>Ярославль</t>
  </si>
  <si>
    <t>4.67</t>
  </si>
  <si>
    <t>Муниципальное общеобразовательное учреждение Гимназия №2 г. Раменское</t>
  </si>
  <si>
    <t>Раменское</t>
  </si>
  <si>
    <t>4.68</t>
  </si>
  <si>
    <t>Муниципальное общеобразовательное учреждение Гимназия №43 муниципального образования городской округ Люберцы Московской области</t>
  </si>
  <si>
    <t>Люберцы</t>
  </si>
  <si>
    <t>4.69</t>
  </si>
  <si>
    <t>Муниципальное общеобразовательное учреждение «Лицей №14»</t>
  </si>
  <si>
    <t>4.70</t>
  </si>
  <si>
    <t>Первоуральское муниципальное автономное образовательное учреждение "Средняя общеобразовательная школа № 7"</t>
  </si>
  <si>
    <t>Первоуральск</t>
  </si>
  <si>
    <t>4.71</t>
  </si>
  <si>
    <t>МОУ СШ №14 "Зеленый шум" (Предуниверситарий МЭИ)</t>
  </si>
  <si>
    <t>Волжский</t>
  </si>
  <si>
    <t>4.72</t>
  </si>
  <si>
    <t>МОУ "Лицей №5 им. Ю.А.Гагарина"</t>
  </si>
  <si>
    <t>Волгоград</t>
  </si>
  <si>
    <t>4.73</t>
  </si>
  <si>
    <t>СО ГБОУ с интернатом "Лицей им. Кирилла и Мефодия"</t>
  </si>
  <si>
    <t>Смоленск</t>
  </si>
  <si>
    <t>Университет Гриффит (Австралия)</t>
  </si>
  <si>
    <t>Технический университет Ильменау, Германия</t>
  </si>
  <si>
    <t>01.04.02 Прикладная математика и информатика</t>
  </si>
  <si>
    <t>М1.2</t>
  </si>
  <si>
    <t>Университет Окленда (Новая Зеландия)</t>
  </si>
  <si>
    <t>09.04.01 Информатика и вычислительная техника</t>
  </si>
  <si>
    <t>М1.3</t>
  </si>
  <si>
    <t>Институт технологий Санто-Доминго (Доминиканская Республика)</t>
  </si>
  <si>
    <t>11.04.01
Радиотехника</t>
  </si>
  <si>
    <t>М1.4</t>
  </si>
  <si>
    <t>Университет Шанхайской организации сотрудничества (Китай )</t>
  </si>
  <si>
    <t>11.04.04
Электроника и наноэлектроника</t>
  </si>
  <si>
    <t>М1.5</t>
  </si>
  <si>
    <t>Даляньский политехнический университет (Китай)</t>
  </si>
  <si>
    <t>12.04.01
Приборостроение</t>
  </si>
  <si>
    <t>М1.6</t>
  </si>
  <si>
    <t>Университет Дель Балье (Колумбия)</t>
  </si>
  <si>
    <t>12.04.04 Радиоэл в биотехнич. и медиц. аппаратах и системах</t>
  </si>
  <si>
    <t>М1.7</t>
  </si>
  <si>
    <t>Организация по развитию и кооперации глобального энергетического объединения GEIDCO (Китай)</t>
  </si>
  <si>
    <t>13.04.01 (ИПЭЭф)
Теплоэнергетика и теплотехника</t>
  </si>
  <si>
    <t>М1.8</t>
  </si>
  <si>
    <t>Технический Университет Ильменау, Министерство  экономики , науки и цифр тех земли Тюрингия (Германия)</t>
  </si>
  <si>
    <t>13.04.01 (ИТАЭ)
Теплоэнергетика и теплотехника</t>
  </si>
  <si>
    <t>М1.9</t>
  </si>
  <si>
    <t>Группа Горных Школ (Франция)</t>
  </si>
  <si>
    <t>13.04.02 Электроэнергетика и электротехника (электроэнергетика)</t>
  </si>
  <si>
    <t>М1.10</t>
  </si>
  <si>
    <r>
      <t>Университет Ковентри (</t>
    </r>
    <r>
      <rPr>
        <sz val="12"/>
        <color theme="1"/>
        <rFont val="Times New Roman"/>
        <family val="1"/>
        <charset val="204"/>
      </rPr>
      <t>Великобритания)</t>
    </r>
  </si>
  <si>
    <t>13.04.02 Электроэнергетика и электротехника (электротехника)</t>
  </si>
  <si>
    <t>М1.11</t>
  </si>
  <si>
    <t>Учебный Центр «Рутения» (Литва)</t>
  </si>
  <si>
    <t>13.04.03
Энергетическое машиностроение</t>
  </si>
  <si>
    <t>М1.12</t>
  </si>
  <si>
    <t>Общество электриков Польши (Польша)</t>
  </si>
  <si>
    <t>14.04.01
Ядерная энергетика и теплофизика</t>
  </si>
  <si>
    <t>М1.13</t>
  </si>
  <si>
    <t>Гданьский политехнический университет (Польша)</t>
  </si>
  <si>
    <t>15.04.03 Прикладная механика
15.04.01 Машиностроение</t>
  </si>
  <si>
    <t>М1.14</t>
  </si>
  <si>
    <t>Белостокский технологический университет (Польша)</t>
  </si>
  <si>
    <t>15.04.06
Мехатроника и робототехника</t>
  </si>
  <si>
    <t>М1.15</t>
  </si>
  <si>
    <t>Акционерное общество «Центр международных программ» Республики Казахстан (Казахстан)</t>
  </si>
  <si>
    <t>27.04.04
Управление в технических системах</t>
  </si>
  <si>
    <t>М1.16</t>
  </si>
  <si>
    <t>Алматинский институт энергетики и связи (Казахстан)</t>
  </si>
  <si>
    <t>Лаппеенрантский технический университет, Финляндия</t>
  </si>
  <si>
    <t>М1.17</t>
  </si>
  <si>
    <t xml:space="preserve">Международный институт Ханойского государственного университета (Вьетнам) </t>
  </si>
  <si>
    <t>М1.18</t>
  </si>
  <si>
    <t xml:space="preserve">Вьетнамский государственный университет в Ханое (Вьетнам) </t>
  </si>
  <si>
    <t xml:space="preserve">27.04.04 
Управление в технич. системах </t>
  </si>
  <si>
    <t>М1.19</t>
  </si>
  <si>
    <t xml:space="preserve">Вьетнамский государственный технический университет им. Ле Куй Дона (Вьетнам) </t>
  </si>
  <si>
    <t>М1.20</t>
  </si>
  <si>
    <t xml:space="preserve">Хон Дык Университет (Вьетнам) </t>
  </si>
  <si>
    <t>М1.21</t>
  </si>
  <si>
    <t>Казахский национальный университет имени аль-Фараби (Казахстан)</t>
  </si>
  <si>
    <t>М1.22</t>
  </si>
  <si>
    <t>ЧУ "Костанайский инженерно-экономический университет им. М.Дулатова" (Казахстан)</t>
  </si>
  <si>
    <t>12.04.04 Радиоэл. в биотехнич. и медиц. аппаратах и системах</t>
  </si>
  <si>
    <t>М1.23</t>
  </si>
  <si>
    <t>Ташкентский институт инженеров ирригации и механизации сельского хозяйства (ТИИИМСХ) / Tashkent Institute of Irrigation and Melioration (Узбекистан)</t>
  </si>
  <si>
    <t>М1.24</t>
  </si>
  <si>
    <t xml:space="preserve">Университет Тхай Нгуен (Вьетнам) </t>
  </si>
  <si>
    <t>М1.25</t>
  </si>
  <si>
    <t>Ташкентский институт инженеров железнодорожного транспорта (Узбекистан)</t>
  </si>
  <si>
    <t>М1.26</t>
  </si>
  <si>
    <t>Министерство высшего и среднего специального образования Республики Узбекистан, АО "Узбекэнерго" (Узбекистан)</t>
  </si>
  <si>
    <t>М1.27</t>
  </si>
  <si>
    <t>Анна университет ( Индия)</t>
  </si>
  <si>
    <t>М1.28</t>
  </si>
  <si>
    <t>Университет Парул (Индия)</t>
  </si>
  <si>
    <t>М1.29</t>
  </si>
  <si>
    <t>Ошский технологический университет им.академика М.М.Адышева (Киргизия)</t>
  </si>
  <si>
    <t>15.03.01
Машиностроение</t>
  </si>
  <si>
    <t>М1.30</t>
  </si>
  <si>
    <t>Университет Анбар (Ирак)</t>
  </si>
  <si>
    <t>15.04.03
Прикладная механика</t>
  </si>
  <si>
    <t>М1.31</t>
  </si>
  <si>
    <t>Институт по атомной энергии Вьетнама (ВИНАТОМ) (Вьетнам)</t>
  </si>
  <si>
    <t>М1.32</t>
  </si>
  <si>
    <t>Нобелевская академия международного сотрудничества (Швейцария)</t>
  </si>
  <si>
    <t>Бранденбургский технический университет, Германия</t>
  </si>
  <si>
    <t>13.04.01
Теплоэнергетика и теплотехника</t>
  </si>
  <si>
    <t>М1.33</t>
  </si>
  <si>
    <t>Научно-исследовательский институт Шакхес Паджук (Индия)</t>
  </si>
  <si>
    <t>Вроцлавский политехнич. университет,
Польша</t>
  </si>
  <si>
    <t>М1.34</t>
  </si>
  <si>
    <t>Центр исследовательского и технологического развития в области электрохимии (Мексика)</t>
  </si>
  <si>
    <t>13.04.02
Электроэнергетика и электротехника</t>
  </si>
  <si>
    <t>М1.35</t>
  </si>
  <si>
    <t>Технологический университет имени Шарифа (Иран)</t>
  </si>
  <si>
    <t>М1.36</t>
  </si>
  <si>
    <t>Камбоджийский технологический институт (Камбоджа)</t>
  </si>
  <si>
    <t>М1.37</t>
  </si>
  <si>
    <t>Ассоциация магистров и инженеров Монгольской энергетики (Монголия)</t>
  </si>
  <si>
    <t>Университет Глиндура, Великобритания</t>
  </si>
  <si>
    <t>М1.38</t>
  </si>
  <si>
    <t>Кафедра электроники Корейского политехнического университета (Корея)</t>
  </si>
  <si>
    <t>М1.39</t>
  </si>
  <si>
    <t>Чунан Университет (Корея)</t>
  </si>
  <si>
    <t>Алматинский университет энергетики и связи, Казахстан</t>
  </si>
  <si>
    <t>38.03.01
Экономика</t>
  </si>
  <si>
    <t>М1.40</t>
  </si>
  <si>
    <t>Университет Кимпо (Корея)</t>
  </si>
  <si>
    <t>М1.41</t>
  </si>
  <si>
    <t>КОО «Предприятие Эрдэнэт» филиал Кяхтинской средней общеобразовательной школы №4 (Монголия)</t>
  </si>
  <si>
    <t>М1.42</t>
  </si>
  <si>
    <t>Монгольский государственный университет науки и технологии (Монголия)</t>
  </si>
  <si>
    <t>М1.43</t>
  </si>
  <si>
    <t>Уланбаатарский университет (Монголия)</t>
  </si>
  <si>
    <t>13.03.01 Теплоэнергетика и теплотехника</t>
  </si>
  <si>
    <t>М1.44</t>
  </si>
  <si>
    <t>Северокитайский электроэнергетический университет Пекин/Баодин (Китай)</t>
  </si>
  <si>
    <t>Киргизский государственный технический университет им. И.Раззакова, Кыргызстан (РККТУ) (СУ СНГ)</t>
  </si>
  <si>
    <t>13.03.02
Электроэнергетика и электротехника</t>
  </si>
  <si>
    <t>М1.45</t>
  </si>
  <si>
    <t>Шэньсийский университет науки и технологий (Китай)</t>
  </si>
  <si>
    <t>М1.46</t>
  </si>
  <si>
    <t>Цзяо-Тун Университет г. Шанхай (Китай)</t>
  </si>
  <si>
    <t>М1.47</t>
  </si>
  <si>
    <t xml:space="preserve">Юго-Восточный университет, г. Нанкин (Китай)
</t>
  </si>
  <si>
    <t>М1.48</t>
  </si>
  <si>
    <t>Харбинский политехнический институт, г. Харбин (Китай)</t>
  </si>
  <si>
    <t>09.03.01
Информатика и выч. техника</t>
  </si>
  <si>
    <t>М1.49</t>
  </si>
  <si>
    <t>Чжеяньский Технологический университет (Ханьчжоу, КНР)</t>
  </si>
  <si>
    <t>М1.50</t>
  </si>
  <si>
    <t>Пекинский политехнический институт (Китай)</t>
  </si>
  <si>
    <t>М1.51</t>
  </si>
  <si>
    <t>Северо-восточный электроэнергетический институт, Цзилин (Китай)</t>
  </si>
  <si>
    <t>13.03.01
Теплоэнергетика и теплотехника</t>
  </si>
  <si>
    <t>М1.52</t>
  </si>
  <si>
    <t>Тяньцзиньский университет, г. Тяньцзинь (Китай)</t>
  </si>
  <si>
    <t>12.03.04 Биотехнические системы и технологии</t>
  </si>
  <si>
    <t>М1.53</t>
  </si>
  <si>
    <t>Китайский университет океана (Китай)</t>
  </si>
  <si>
    <t>М1.54</t>
  </si>
  <si>
    <t>Северо-западный политехнический университет (Китай)</t>
  </si>
  <si>
    <t>М1.55</t>
  </si>
  <si>
    <t>Технологический университет провинции Гуандун (Китай)</t>
  </si>
  <si>
    <t>М1.56</t>
  </si>
  <si>
    <t>Сианьский Цзяо-Тун/ Университет (транспортный) (Китай)</t>
  </si>
  <si>
    <t>09.04.01
Информатика и вычислительная техника</t>
  </si>
  <si>
    <t>М1.57</t>
  </si>
  <si>
    <t>Шанхайский университет электроэнергии (Китай)</t>
  </si>
  <si>
    <t>М1.58</t>
  </si>
  <si>
    <t>Ланьчжоуский университет технологий (Китай)</t>
  </si>
  <si>
    <t>М1.59</t>
  </si>
  <si>
    <t>Северо-Китайский университет водных ресурсов и электроэнергии (Китай)</t>
  </si>
  <si>
    <t>Карагандинский государственный технический университет, Казахстан</t>
  </si>
  <si>
    <t>27.04.04 Управление в технических системах</t>
  </si>
  <si>
    <t>М1.60</t>
  </si>
  <si>
    <t>Хэхайский университет (Китай)</t>
  </si>
  <si>
    <t>Павлодарский государственный университет им. С.Торайгырова, Казахстан</t>
  </si>
  <si>
    <t>М1.61</t>
  </si>
  <si>
    <t>Хунаньский университет (Китай)</t>
  </si>
  <si>
    <t>М1.62</t>
  </si>
  <si>
    <t>Восточно-Китайский университет науки и технологий (Китай)</t>
  </si>
  <si>
    <t>Казахский национальный исследовательский технический университет им.К.И.Сатпаева, Казахстан</t>
  </si>
  <si>
    <t>М1.63</t>
  </si>
  <si>
    <t>Чанъаньский университет (Китай)</t>
  </si>
  <si>
    <t>М1.64</t>
  </si>
  <si>
    <t>Профессиональный технический колледж города Сюйчан (Китай)</t>
  </si>
  <si>
    <t>Южно-Казахстанский государственный университет им.М.Ауэзова, Казахстан</t>
  </si>
  <si>
    <t>38.04.01 Экономика</t>
  </si>
  <si>
    <t>М1.65</t>
  </si>
  <si>
    <t>Хэбэйский университет науки технологий (Китай)</t>
  </si>
  <si>
    <t>М1.66</t>
  </si>
  <si>
    <t>Шанхайский институт кабельной промышленности (Китай)</t>
  </si>
  <si>
    <t>М1.67</t>
  </si>
  <si>
    <t>Университет Аннабы (Алжир)-истек</t>
  </si>
  <si>
    <t>Таджикский технический университет, Таджикистан</t>
  </si>
  <si>
    <t>М1.68</t>
  </si>
  <si>
    <t>Университет Бумердес (Алжир)-истек</t>
  </si>
  <si>
    <t>М1.69</t>
  </si>
  <si>
    <t>Высшая техническая школа Университета Хасана II в Касабланке (Марокко)</t>
  </si>
  <si>
    <t>Ланьчжоуский политехнический университет, Китай</t>
  </si>
  <si>
    <t>М1.70</t>
  </si>
  <si>
    <t xml:space="preserve">Университет информации и коммуникаций (Замбия) </t>
  </si>
  <si>
    <t>Харбинский политехнический университет, Китай</t>
  </si>
  <si>
    <t>М1.71</t>
  </si>
  <si>
    <t>Университет Коппербелт (Замбия)</t>
  </si>
  <si>
    <t>Казахский национальный университет им. аль-Фараби</t>
  </si>
  <si>
    <t>М1.72</t>
  </si>
  <si>
    <t>Университет науки и технологии Моси-о-Тунья (Замбия)</t>
  </si>
  <si>
    <t>Международный институт Вьетнамского государственного университета, Вьетнам</t>
  </si>
  <si>
    <t xml:space="preserve">09.03.01 Информатика и вычислительная техника
</t>
  </si>
  <si>
    <t>М1.73</t>
  </si>
  <si>
    <t>Университет Super Shine (Замбия)</t>
  </si>
  <si>
    <t>Северокитайский электроэнергетический университет, Китай</t>
  </si>
  <si>
    <t>М1.74</t>
  </si>
  <si>
    <t>Университет Йоханнесбурга (ЮАР)</t>
  </si>
  <si>
    <t>М1.75</t>
  </si>
  <si>
    <t>Технический университет Берлин (Германия)</t>
  </si>
  <si>
    <t>Мехатроника</t>
  </si>
  <si>
    <t>М1.76</t>
  </si>
  <si>
    <t>Технический университет Дрезден (Германия)</t>
  </si>
  <si>
    <t>М1.77</t>
  </si>
  <si>
    <t>Технический Университет Ильменау(Германия)</t>
  </si>
  <si>
    <t>Джизакский политехнический институт, Узбекистан</t>
  </si>
  <si>
    <t>11.03.04 Электроника и наноэлектроника</t>
  </si>
  <si>
    <t>М1.78</t>
  </si>
  <si>
    <t>Технический университет «Отто фон Гёрике» Магдебург (Германия)</t>
  </si>
  <si>
    <t>11.03.01 Радиотехника</t>
  </si>
  <si>
    <t>М1.79</t>
  </si>
  <si>
    <t>Высшая специальная школа Эрфурта (Германия)</t>
  </si>
  <si>
    <t>Ташкентский государственный технический университет, Узбекистан</t>
  </si>
  <si>
    <t>13.04.01
Теплоэнергетика и теплотехника (очно)</t>
  </si>
  <si>
    <t>М1.80</t>
  </si>
  <si>
    <t>Высшая профессиональная техническая школа г. Гейдельберг (Германия)</t>
  </si>
  <si>
    <t>13.04.01
Теплоэнергетика и теплотехника (заочно)</t>
  </si>
  <si>
    <t>М1.81</t>
  </si>
  <si>
    <t>Высшая специальная школа Кобленц (Германия)</t>
  </si>
  <si>
    <t>13.04.02
Электроэнергетика и электротехника (очно)</t>
  </si>
  <si>
    <t>М1.82</t>
  </si>
  <si>
    <t>Высшая профессиональная школа Кемптен-Ное-Ульм (Германия)</t>
  </si>
  <si>
    <t>13.04.02
Электроэнергетика и электротехника (заочно)</t>
  </si>
  <si>
    <t>М1.83</t>
  </si>
  <si>
    <t>Высшая школа Констанц (Германия)</t>
  </si>
  <si>
    <t>Менеджмент (очно)</t>
  </si>
  <si>
    <t>М1.84</t>
  </si>
  <si>
    <t>Высшая школа Циттау (Германия)</t>
  </si>
  <si>
    <t>Менеджмент (очно-заочно)</t>
  </si>
  <si>
    <t>М1.85</t>
  </si>
  <si>
    <t>Университет Штутгарта(Германия)</t>
  </si>
  <si>
    <t>Экономика (очно)</t>
  </si>
  <si>
    <t>М1.86</t>
  </si>
  <si>
    <t>Университет Фридрих-Александер, Эрланген-Нюнберг (Германия)</t>
  </si>
  <si>
    <t>Экономика (очно-заочно)</t>
  </si>
  <si>
    <t>М1.87</t>
  </si>
  <si>
    <t>Бранденбургский Технический Университет Коттбус-Зенфтенберг (Германия)</t>
  </si>
  <si>
    <t>Электроника (очно)</t>
  </si>
  <si>
    <t>М1.88</t>
  </si>
  <si>
    <t>Университет прикладных наук Цвиккау (Германия)</t>
  </si>
  <si>
    <t>Управление качеством (очно)</t>
  </si>
  <si>
    <t>М1.89</t>
  </si>
  <si>
    <t>Национальная инженерная школа Сент-Этьена (Франция)</t>
  </si>
  <si>
    <t>Управление качеством (заочно)</t>
  </si>
  <si>
    <t>М1.90</t>
  </si>
  <si>
    <t>Национальный Политехнический Институт г. Гренобль (Франция)</t>
  </si>
  <si>
    <t>Управление в технических системах (очно)</t>
  </si>
  <si>
    <t>М1.91</t>
  </si>
  <si>
    <t>Университет Нанта (Франция)</t>
  </si>
  <si>
    <t>Управление в технических системах (заочно)</t>
  </si>
  <si>
    <t>М1.92</t>
  </si>
  <si>
    <t>Инженерная школа ESIEE (Франция)</t>
  </si>
  <si>
    <t>Ферганский политехнический институт, Узбекистан</t>
  </si>
  <si>
    <t>М1.93</t>
  </si>
  <si>
    <t>Университет электроэнергетики и промышленных методов в производстве ECAM-EPMI, инженерный факультет(Франция)</t>
  </si>
  <si>
    <t>Бухарский инженерно-технологический институт</t>
  </si>
  <si>
    <t>М1.94</t>
  </si>
  <si>
    <t>Гентский университет (Бельгия)</t>
  </si>
  <si>
    <t>Унверситет прикладных наук г. Эрфурт</t>
  </si>
  <si>
    <t>13.04.01. Эффективные теплоэнергетические системы предприятий и ЖКХ (каф. ПТС)</t>
  </si>
  <si>
    <t>М1.95</t>
  </si>
  <si>
    <t>Технический университет София (Болгария)</t>
  </si>
  <si>
    <t>М1.96</t>
  </si>
  <si>
    <t>Технический университет Габрово (Болгария)</t>
  </si>
  <si>
    <t>М1.97</t>
  </si>
  <si>
    <t>Национальный военный университет имени Василя Левского (Болгария)</t>
  </si>
  <si>
    <t>М1.98</t>
  </si>
  <si>
    <t>Будапештский технический университет (Венгрия)</t>
  </si>
  <si>
    <t>М1.99</t>
  </si>
  <si>
    <t>Рижский Технический университет (Латвия)</t>
  </si>
  <si>
    <t>М1.100</t>
  </si>
  <si>
    <t>Каунасский технический колледж (Литва)</t>
  </si>
  <si>
    <t>М1.101</t>
  </si>
  <si>
    <t>Норвежский технологический институт в Тронхейме (Норвегия)</t>
  </si>
  <si>
    <t>М1.102</t>
  </si>
  <si>
    <t>Варшавский технологический университет (Польша)</t>
  </si>
  <si>
    <t>М1.103</t>
  </si>
  <si>
    <t>Вроцлавский политехнический институт (Польша)</t>
  </si>
  <si>
    <t>М1.104</t>
  </si>
  <si>
    <t>Технологический университет Западной Померании в Щецине  (Польша)</t>
  </si>
  <si>
    <t>М1.105</t>
  </si>
  <si>
    <t>Ченстоховский политехнический институт (Польша)</t>
  </si>
  <si>
    <t>М1.106</t>
  </si>
  <si>
    <t xml:space="preserve">Вроцлавский университет экономики (Польша) </t>
  </si>
  <si>
    <t>М1.107</t>
  </si>
  <si>
    <t xml:space="preserve">Высшая школа финансов и управления в Белостоке (Польша) </t>
  </si>
  <si>
    <t>М1.108</t>
  </si>
  <si>
    <t>Университет г. Белграда (Сербия)</t>
  </si>
  <si>
    <t>М1.109</t>
  </si>
  <si>
    <t>Словацкий технический университет в Братиславе (Словения )</t>
  </si>
  <si>
    <t>М1.110</t>
  </si>
  <si>
    <t>Жилинский университет, факультет электроэнергетики (Словения )</t>
  </si>
  <si>
    <t>М1.111</t>
  </si>
  <si>
    <t>Лаппеенрантский Технологический университет (Финляндия)</t>
  </si>
  <si>
    <t>М1.112</t>
  </si>
  <si>
    <t>Чешский технический университет в Праге (Чехия)</t>
  </si>
  <si>
    <t>М1.113</t>
  </si>
  <si>
    <t>Технический университет г. Острава  (Чехия)</t>
  </si>
  <si>
    <t>М1.114</t>
  </si>
  <si>
    <t xml:space="preserve">Технический университет г. Либерец (Чехия) </t>
  </si>
  <si>
    <t>М1.115</t>
  </si>
  <si>
    <t>Абхазский государственный университет (Абхазия)</t>
  </si>
  <si>
    <t>М1.116</t>
  </si>
  <si>
    <t>Азербайджанский технический университет (Азербайджан)</t>
  </si>
  <si>
    <t>М1.117</t>
  </si>
  <si>
    <t>Российско-Армянский (Славянский) университет (Армения)</t>
  </si>
  <si>
    <t>М1.118</t>
  </si>
  <si>
    <t>Рудненский индустриальный институт (Казахстан)</t>
  </si>
  <si>
    <t>М1.119</t>
  </si>
  <si>
    <t>Карагандинский государственный технический университет (Казахстан)</t>
  </si>
  <si>
    <t>М1.120</t>
  </si>
  <si>
    <t>Кокшетаутский государственный университет имени Ш. Уалиханова (Казахстан)</t>
  </si>
  <si>
    <t>М1.121</t>
  </si>
  <si>
    <t>Павлодарский государственный университет имени С. Торайгырова (Казахстан)</t>
  </si>
  <si>
    <t>М1.122</t>
  </si>
  <si>
    <t>Екибастузский инженерно-технический институт имени академика К.И. Сатпаева (Казахстан)</t>
  </si>
  <si>
    <t>М1.123</t>
  </si>
  <si>
    <t>Казахская академия транспорта и коммуникаций им. М. Тынышпаева (Казахстан)</t>
  </si>
  <si>
    <t>М1.124</t>
  </si>
  <si>
    <t>Южно-Казахстанский гос.университет им. М.Ауэзова (г. Шымкент) (Казахстан)</t>
  </si>
  <si>
    <t>М1.125</t>
  </si>
  <si>
    <t>Евразийский национальный университет имени Л.Н. Гумилева (Казахстан)</t>
  </si>
  <si>
    <t>М1.126</t>
  </si>
  <si>
    <t>Некоммерческое акционерное общество «Казахский Национальный Исследовательский Технический университет имени К.И. Сатпаева» (Казахстан)</t>
  </si>
  <si>
    <t>М1.127</t>
  </si>
  <si>
    <t>Казахский гуманитарно-юридический инновационный университет (Казахстан)</t>
  </si>
  <si>
    <t>М1.128</t>
  </si>
  <si>
    <t>Технический Университет имени М.С. Осими (Таджикистан)</t>
  </si>
  <si>
    <t>М1.129</t>
  </si>
  <si>
    <t>Институт Энергетики Таджикистана (Таджикистан)</t>
  </si>
  <si>
    <t>М1.130</t>
  </si>
  <si>
    <t>Ташкентский государственный технический университет имени И. Каримова (Узбекистан)</t>
  </si>
  <si>
    <t>М1.131</t>
  </si>
  <si>
    <t>Джизакский политехнический институт (Узбекистан)</t>
  </si>
  <si>
    <t>М1.132</t>
  </si>
  <si>
    <t>Самаркандский государственный университет (СамГУ)</t>
  </si>
  <si>
    <t>М1.133</t>
  </si>
  <si>
    <t>Ферганский политехнический институт (Узбекистан)</t>
  </si>
  <si>
    <t>М1.134</t>
  </si>
  <si>
    <t>Национальный университет «Львовская политехника», г. Львов (Украина)</t>
  </si>
  <si>
    <t>М1.135</t>
  </si>
  <si>
    <t>Кыргызско-Российский Славянский университет (КРСУ)(Киргизия)</t>
  </si>
  <si>
    <t>М1.136</t>
  </si>
  <si>
    <t>Кыргызский государственный технический университет имени И. Раззакова (КГТУ)(Киргизия)</t>
  </si>
  <si>
    <t>М1.137</t>
  </si>
  <si>
    <t>Университет Аален (Германия)</t>
  </si>
  <si>
    <t>М1.138</t>
  </si>
  <si>
    <t>Технологический университет Хошимина (Вьетнам) (Ho Chi Minh City University of Technolgy)</t>
  </si>
  <si>
    <t>М1.139</t>
  </si>
  <si>
    <t>Технологический институт ВинИТ (Вьетнам)</t>
  </si>
  <si>
    <t>М1.140</t>
  </si>
  <si>
    <t>Пекинская ассоциация зарубежных исследований (ПАЗИ) (Китай)</t>
  </si>
  <si>
    <t>М1.141</t>
  </si>
  <si>
    <t>Доминиканское физическое общество SoDoFi (Доминиканская Республика)</t>
  </si>
  <si>
    <t>М1.142</t>
  </si>
  <si>
    <t>Халифский университет науки и технологии (ОАЭ)</t>
  </si>
  <si>
    <t>М1.143</t>
  </si>
  <si>
    <t>Тнай Нгуен университет (Вьетнам)</t>
  </si>
  <si>
    <t>М1.144</t>
  </si>
  <si>
    <t>Нанкинский технологический институт (Китай)</t>
  </si>
  <si>
    <t>М1.145</t>
  </si>
  <si>
    <t>Хэнаньский инженерный университет (Китай)</t>
  </si>
  <si>
    <t>М1.146</t>
  </si>
  <si>
    <t>Кубинская государственная организация «Электрический Союз» (Куба)</t>
  </si>
  <si>
    <t>М1.147</t>
  </si>
  <si>
    <t>Университет Аль-Манара (Сирия)</t>
  </si>
  <si>
    <t>М1.148</t>
  </si>
  <si>
    <t>Северный университет (Хорватия)</t>
  </si>
  <si>
    <t>М1.149</t>
  </si>
  <si>
    <t>Технологический университет Гаваны Хосе Антонио Эчеверрия (Куба)</t>
  </si>
  <si>
    <t>М1.150</t>
  </si>
  <si>
    <t>Университет Гуантанамо (Куба)</t>
  </si>
  <si>
    <t>М1.151</t>
  </si>
  <si>
    <t>Университет Матансас (Куба)</t>
  </si>
  <si>
    <t>М1.152</t>
  </si>
  <si>
    <t>Национальный инженерный университет (Перу)</t>
  </si>
  <si>
    <t>М1.153</t>
  </si>
  <si>
    <t>ZESCO Ltd (Замбия)</t>
  </si>
  <si>
    <t>М1.154</t>
  </si>
  <si>
    <t>Учреждение образования «Белорусский торгово-экономический университет потребительской кооперации» (Белоруссия)</t>
  </si>
  <si>
    <t>М1.155</t>
  </si>
  <si>
    <t>Джакартский национальный университет ветеранов развития (Индонезия)</t>
  </si>
  <si>
    <t>М1.156</t>
  </si>
  <si>
    <t>Институт Таншань (Китай)</t>
  </si>
  <si>
    <t>М1.157</t>
  </si>
  <si>
    <t>Университет Чубу (Япония)</t>
  </si>
  <si>
    <t>М1.158</t>
  </si>
  <si>
    <t>Люцернский университет прикладных наук и искусств, школа бизнеса (Швейцария)</t>
  </si>
  <si>
    <t>М1.159</t>
  </si>
  <si>
    <t>Бухарский инженерно-технологический институт (Узбекистан)</t>
  </si>
  <si>
    <t>М1.160</t>
  </si>
  <si>
    <t>Хэнаньский университет науки и техники (Китай)</t>
  </si>
  <si>
    <t>М1.161</t>
  </si>
  <si>
    <t>Технологический университет Филиппин (Филиппины)</t>
  </si>
  <si>
    <t>М1.162</t>
  </si>
  <si>
    <t>Белорусский национальный технический университет (Белоруссия)</t>
  </si>
  <si>
    <t>М1.163</t>
  </si>
  <si>
    <t>Международная корпорация «Евразия»/E&amp;A International (Китай)</t>
  </si>
  <si>
    <t>М1.164</t>
  </si>
  <si>
    <t>Ливанский университет / Lebanese University (Ливан)</t>
  </si>
  <si>
    <t>М1.165</t>
  </si>
  <si>
    <t>Кыргызский  государственный университет строительства, транспорта и архитектуры им.Н.Исанова
Kyrgyz State University of Construction, Transport and Architecture named after N. Isanov  (Киргизия)</t>
  </si>
  <si>
    <t>М1.166</t>
  </si>
  <si>
    <t>Учреждение образования «Alikhan Bokeikhan University» / Alikhan Bokeikhan University (Казахстан)</t>
  </si>
  <si>
    <t>М1.167</t>
  </si>
  <si>
    <t>Университет Карлос Рафаэль Родригес / Universidad de Cienfuegos Carlos Rafael Rodríguez (Куба)</t>
  </si>
  <si>
    <t>М1.168</t>
  </si>
  <si>
    <t>Университет Хесус Монтане Оропеса  / Universidad de Jesus Montane Oropesa (Куба)</t>
  </si>
  <si>
    <t>М1.169</t>
  </si>
  <si>
    <t>Университет Моа /Universidad de Moa Dr Antonio Núñez Jiménez (Куба)</t>
  </si>
  <si>
    <t>М1.170</t>
  </si>
  <si>
    <t>Институт технологий и наук Аннамачарьи / Annamachary Institute of Technology and Sciences (AITS) (Индия)</t>
  </si>
  <si>
    <t>М1.171</t>
  </si>
  <si>
    <t>Каршинский инженерно-экономический институт/ Karshi Engineering Economic Institute (Узбекистан)</t>
  </si>
  <si>
    <t>М1.172</t>
  </si>
  <si>
    <t>Некоммерческое акционерное общество "Восточно-Казахстанский технический университет им. Д. Серикбаева (Казахстан)</t>
  </si>
  <si>
    <t>М1.173</t>
  </si>
  <si>
    <t>Софийский университет им. Св. Климента Охридского (Болгария)</t>
  </si>
  <si>
    <t>М1.174</t>
  </si>
  <si>
    <t>Университет Сильвер Оук / Silver Oak University (Индия)</t>
  </si>
  <si>
    <t>09.03.01
Информатика и вычислительная техника</t>
  </si>
  <si>
    <t>английский</t>
  </si>
  <si>
    <t>немецкий</t>
  </si>
  <si>
    <t>М2.2</t>
  </si>
  <si>
    <t>М2.3</t>
  </si>
  <si>
    <t>М2.4</t>
  </si>
  <si>
    <t>М2.5</t>
  </si>
  <si>
    <t>М2.6</t>
  </si>
  <si>
    <t>М2.7</t>
  </si>
  <si>
    <t>М2.8</t>
  </si>
  <si>
    <t>М2.9</t>
  </si>
  <si>
    <t>М2.10</t>
  </si>
  <si>
    <t>М2.11</t>
  </si>
  <si>
    <t>М2.12</t>
  </si>
  <si>
    <t>М2.13</t>
  </si>
  <si>
    <t>М2.14</t>
  </si>
  <si>
    <t>М2.15</t>
  </si>
  <si>
    <t>М2.16</t>
  </si>
  <si>
    <t>01.04.02 Прикладная математика и информатика (ЛУТ)</t>
  </si>
  <si>
    <t>М2.17</t>
  </si>
  <si>
    <t>09.04.01 Информатика и вычислительная техника (ЛУТ)</t>
  </si>
  <si>
    <t>М2.18</t>
  </si>
  <si>
    <t>27.04.04 
Управление в технич. системах (ЛУТ)</t>
  </si>
  <si>
    <t>М2.19</t>
  </si>
  <si>
    <t>11.04.01
Радиотехника (ЛУТ)</t>
  </si>
  <si>
    <t>М2.20</t>
  </si>
  <si>
    <t>11.04.04
Электроника и наноэлектроника (ЛУТ)</t>
  </si>
  <si>
    <t>М2.21</t>
  </si>
  <si>
    <t>12.04.01
Приборостроение (ЛУТ)</t>
  </si>
  <si>
    <t>М2.22</t>
  </si>
  <si>
    <t>12.04.04 Радиоэл. в биотехнич. и медиц. аппаратах и системах (ЛУТ)</t>
  </si>
  <si>
    <t>М2.23</t>
  </si>
  <si>
    <t>13.04.01 (ИПЭЭф)
Теплоэнергетика и теплотехника (ЛУТ)</t>
  </si>
  <si>
    <t>М2.24</t>
  </si>
  <si>
    <t>13.04.01 (ИТАЭ)
Теплоэнергетика и теплотехника (ЛУТ)</t>
  </si>
  <si>
    <t>М2.25</t>
  </si>
  <si>
    <t>13.04.02 Электроэнергетика и электротехника (электроэнергетика) (ЛУТ)</t>
  </si>
  <si>
    <t>М2.26</t>
  </si>
  <si>
    <t>13.04.02 Электроэнергетика и электротехника (электротехника) (ЛУТ)</t>
  </si>
  <si>
    <t>М2.27</t>
  </si>
  <si>
    <t>13.04.03
Энергетическое машиностроение (ЛУТ)</t>
  </si>
  <si>
    <t>М2.28</t>
  </si>
  <si>
    <t>14.04.01
Ядерная энергетика и теплофизика (ЛУТ)</t>
  </si>
  <si>
    <t>М2.29</t>
  </si>
  <si>
    <t>15.03.01
Машиностроение (ЛУТ)</t>
  </si>
  <si>
    <t>М2.30</t>
  </si>
  <si>
    <t>15.04.03
Прикладная механика (ЛУТ)</t>
  </si>
  <si>
    <t>М2.31</t>
  </si>
  <si>
    <t>15.04.06
Мехатроника и робототехника (ЛУТ)</t>
  </si>
  <si>
    <t>М2.32</t>
  </si>
  <si>
    <t>13.04.01
Теплоэнергетика и теплотехника (БТУ)</t>
  </si>
  <si>
    <t>М2.33</t>
  </si>
  <si>
    <t>11.04.04
Электроника и наноэлектроника (Вроцлав)</t>
  </si>
  <si>
    <t>М2.34</t>
  </si>
  <si>
    <t>13.04.02
Электроэнергетика и электротехника (Вроцлав)</t>
  </si>
  <si>
    <t>М2.35</t>
  </si>
  <si>
    <t>09.04.01  Информатика и вычислительная техника (Вроцлав)</t>
  </si>
  <si>
    <t>М2.36</t>
  </si>
  <si>
    <t>15.04.06
Мехатроника и робототехника (Вроцлав)</t>
  </si>
  <si>
    <t>М2.37</t>
  </si>
  <si>
    <t>09.04.01 Информатика и вычислительная техника (Университет Глиндура)</t>
  </si>
  <si>
    <t>М2.38</t>
  </si>
  <si>
    <t>13.04.02
Электроэнергетика и электротехника (Университет Глиндура)</t>
  </si>
  <si>
    <t>М2.39</t>
  </si>
  <si>
    <t>13.04.01. Эффективные теплоэнергетические системы предприятий и ЖКХ (каф. ПТС-Унверситет прикладных наук г. Эрфурт)</t>
  </si>
  <si>
    <t>АО "НПО "Орион"</t>
  </si>
  <si>
    <t>П, Ц, Т</t>
  </si>
  <si>
    <t>2021, 2021</t>
  </si>
  <si>
    <t>С1.2</t>
  </si>
  <si>
    <t>АО "Атомэнергопроект"</t>
  </si>
  <si>
    <t>2021, 2018</t>
  </si>
  <si>
    <t>С1.3</t>
  </si>
  <si>
    <t>АО "ВНИИАЭС"</t>
  </si>
  <si>
    <t>С1.4</t>
  </si>
  <si>
    <t>АО "ГОКБ "Прожектор"</t>
  </si>
  <si>
    <t>С1.5</t>
  </si>
  <si>
    <t>АО "ЗиО-Подольск"</t>
  </si>
  <si>
    <t>С1.6</t>
  </si>
  <si>
    <t>АО "НИИЭМ"</t>
  </si>
  <si>
    <t>С1.7</t>
  </si>
  <si>
    <t>АО "Концерн Росэнергоатом"</t>
  </si>
  <si>
    <t>С1.8</t>
  </si>
  <si>
    <t>АО "Мособлэнерго"</t>
  </si>
  <si>
    <t>С1.9</t>
  </si>
  <si>
    <t>АО "НИИ ТП"</t>
  </si>
  <si>
    <t>С1.10</t>
  </si>
  <si>
    <t>С1.11</t>
  </si>
  <si>
    <t>АО "НПК "СПП"</t>
  </si>
  <si>
    <t>С1.12</t>
  </si>
  <si>
    <t>АО "НПО ЦНИИТМАШ"</t>
  </si>
  <si>
    <t>С1.13</t>
  </si>
  <si>
    <t>АО "НПП "Звезда"</t>
  </si>
  <si>
    <t>С1.14</t>
  </si>
  <si>
    <t>АО "НПП "Исток" им. Шокина"</t>
  </si>
  <si>
    <t>С1.15</t>
  </si>
  <si>
    <t>АО "ОКБ МЭИ"</t>
  </si>
  <si>
    <t>С1.16</t>
  </si>
  <si>
    <t>АО "ОКБ" Аэрокосмические системы"</t>
  </si>
  <si>
    <t>С1.17</t>
  </si>
  <si>
    <t>АО "ОЭК"</t>
  </si>
  <si>
    <t>2021, 2020</t>
  </si>
  <si>
    <t>С1.18</t>
  </si>
  <si>
    <t>АО "Российские космические системы"</t>
  </si>
  <si>
    <t>С1.19</t>
  </si>
  <si>
    <t>АО "РПКБ"</t>
  </si>
  <si>
    <t>С1.20</t>
  </si>
  <si>
    <t>АО "ЦНИИАГ"</t>
  </si>
  <si>
    <t>С1.21</t>
  </si>
  <si>
    <t>АО «ГНЦ РФ ТРИНИТИ»</t>
  </si>
  <si>
    <t>С1.22</t>
  </si>
  <si>
    <t>АО «Концерн «Моринформсистема-Агат»</t>
  </si>
  <si>
    <t>С1.23</t>
  </si>
  <si>
    <t>АО «НПП «Салют»</t>
  </si>
  <si>
    <t>С1.24</t>
  </si>
  <si>
    <t>АО «ОКБ КП»</t>
  </si>
  <si>
    <t>С1.25</t>
  </si>
  <si>
    <t>АО "Концерн ВКО "Алмаз - Антей"</t>
  </si>
  <si>
    <t>С1.26</t>
  </si>
  <si>
    <t>АО ОКБ "Гидропресс"</t>
  </si>
  <si>
    <t>С1.27</t>
  </si>
  <si>
    <t>КБхиммаш им. А.М. Исаева</t>
  </si>
  <si>
    <t>С1.28</t>
  </si>
  <si>
    <t>Министерство образования и науки Республики Саха (Якутия)</t>
  </si>
  <si>
    <t>Ц, Т</t>
  </si>
  <si>
    <t>С1.29</t>
  </si>
  <si>
    <t>Министерство образования и науки Республики Тыва</t>
  </si>
  <si>
    <t>С1.30</t>
  </si>
  <si>
    <t>ООО "Мосэнергопроект"</t>
  </si>
  <si>
    <t>С1.31</t>
  </si>
  <si>
    <t>ПАО "РусГидро"</t>
  </si>
  <si>
    <t>С1.32</t>
  </si>
  <si>
    <t>ПАО "Ил"</t>
  </si>
  <si>
    <t>С1.33</t>
  </si>
  <si>
    <t>ПАО "Интер РАО ЕЭС"</t>
  </si>
  <si>
    <t>С1.34</t>
  </si>
  <si>
    <t>ПАО "НПО "Алмаз"</t>
  </si>
  <si>
    <t>С1.35</t>
  </si>
  <si>
    <t>ПАО "РКК "Энергия"</t>
  </si>
  <si>
    <t>С1.36</t>
  </si>
  <si>
    <t>ПАО "Россети Московский регион"</t>
  </si>
  <si>
    <t>С1.37</t>
  </si>
  <si>
    <t>ПАО "Туполев"</t>
  </si>
  <si>
    <t>С1.38</t>
  </si>
  <si>
    <t>ПАО "ФСК ЕЭС"</t>
  </si>
  <si>
    <t>С1.39</t>
  </si>
  <si>
    <t>ПАО «Якутскэнерго»</t>
  </si>
  <si>
    <t>С1.40</t>
  </si>
  <si>
    <t>ФАУ «ЦИАМ им. П.И. Баранова»</t>
  </si>
  <si>
    <t>С1.41</t>
  </si>
  <si>
    <t>ФГУП "МОКБ "Марс"</t>
  </si>
  <si>
    <t>С1.42</t>
  </si>
  <si>
    <t>ФГУП "ЦАГИ"</t>
  </si>
  <si>
    <t>С1.43</t>
  </si>
  <si>
    <t>ФГУП "ЦНИИмаш"</t>
  </si>
  <si>
    <t>С1.44</t>
  </si>
  <si>
    <t>ФГУП "ЦНИИХМ"</t>
  </si>
  <si>
    <t>С1.45</t>
  </si>
  <si>
    <t>ФГУП НАМИ</t>
  </si>
  <si>
    <t>С1.46</t>
  </si>
  <si>
    <t>АО "НИИАО"</t>
  </si>
  <si>
    <t>С1.47</t>
  </si>
  <si>
    <t>АО "Корпорация "МИТ"</t>
  </si>
  <si>
    <t>С1.48</t>
  </si>
  <si>
    <t>АО "Корпорация "Комета"</t>
  </si>
  <si>
    <t>С1.49</t>
  </si>
  <si>
    <t>АО "ЦКБ "Дейтон"</t>
  </si>
  <si>
    <t>Ц</t>
  </si>
  <si>
    <t>С1.50</t>
  </si>
  <si>
    <t>АО "Атомтехэнерго"</t>
  </si>
  <si>
    <t>С1.51</t>
  </si>
  <si>
    <t>АО «Атомэнергоремонт»</t>
  </si>
  <si>
    <t>С1.52</t>
  </si>
  <si>
    <t>Министерство образования и науки Республики Ингушетия</t>
  </si>
  <si>
    <t>С1.53</t>
  </si>
  <si>
    <t>ФГУП "ГосНИИАС</t>
  </si>
  <si>
    <t>С1.54</t>
  </si>
  <si>
    <t>ФАУ "ЦАГИ"</t>
  </si>
  <si>
    <t>С1.55</t>
  </si>
  <si>
    <t>АО «ЛИИ им. М.М. Громова»</t>
  </si>
  <si>
    <t>С1.56</t>
  </si>
  <si>
    <t>АО "ФЦНИВТ "СНПО "Элерон"</t>
  </si>
  <si>
    <t>С1.57</t>
  </si>
  <si>
    <t>GlowByte Consulting</t>
  </si>
  <si>
    <t>Т</t>
  </si>
  <si>
    <t>С1.58</t>
  </si>
  <si>
    <t>Google</t>
  </si>
  <si>
    <t>С1.59</t>
  </si>
  <si>
    <t>Mail.ru Group</t>
  </si>
  <si>
    <t>С1.60</t>
  </si>
  <si>
    <t>Redcоmmunicationgroup</t>
  </si>
  <si>
    <t>С1.61</t>
  </si>
  <si>
    <t>SRG группа компаний</t>
  </si>
  <si>
    <t>С1.62</t>
  </si>
  <si>
    <t>SWG Group</t>
  </si>
  <si>
    <t>С1.63</t>
  </si>
  <si>
    <t>Агентство переводов «Серебряный герб»</t>
  </si>
  <si>
    <t>С1.64</t>
  </si>
  <si>
    <t>АО "Концерн "Автоматика"</t>
  </si>
  <si>
    <t>С1.65</t>
  </si>
  <si>
    <t>АО "Schneider Electric"</t>
  </si>
  <si>
    <t>П, Т</t>
  </si>
  <si>
    <t>С1.66</t>
  </si>
  <si>
    <t>АО "АВЭКС"</t>
  </si>
  <si>
    <t>С1.67</t>
  </si>
  <si>
    <t>АО "Альфа Банк"</t>
  </si>
  <si>
    <t>С1.68</t>
  </si>
  <si>
    <t>АО "АСЭ"</t>
  </si>
  <si>
    <t>С1.69</t>
  </si>
  <si>
    <t>АО "ВНИИНМ"</t>
  </si>
  <si>
    <t>С1.70</t>
  </si>
  <si>
    <t>АО "ВНИИРТ"</t>
  </si>
  <si>
    <t>С1.71</t>
  </si>
  <si>
    <t>АО "ГЭХ Теплостройпроект"</t>
  </si>
  <si>
    <t>С1.72</t>
  </si>
  <si>
    <t>АО "Институт Гидропроект"</t>
  </si>
  <si>
    <t>С1.73</t>
  </si>
  <si>
    <t>АО "Институт Теплоэлектропроект"</t>
  </si>
  <si>
    <t>С1.74</t>
  </si>
  <si>
    <t>АО "Ланит - БИ ПИ ЭМ"</t>
  </si>
  <si>
    <t>С1.75</t>
  </si>
  <si>
    <t>АО "Мособлгаз"</t>
  </si>
  <si>
    <t>С1.76</t>
  </si>
  <si>
    <t>АО "Мосэнергосбыт"</t>
  </si>
  <si>
    <t>С1.77</t>
  </si>
  <si>
    <t>АО "МОЭСК - Инжиниринг"</t>
  </si>
  <si>
    <t>С1.78</t>
  </si>
  <si>
    <t>АО "НИИП имени В.В. Тихомирова"</t>
  </si>
  <si>
    <t>С1.79</t>
  </si>
  <si>
    <t>АО "НИКИЭТ"</t>
  </si>
  <si>
    <t>С1.80</t>
  </si>
  <si>
    <t>АО "НПП "Пульсар"</t>
  </si>
  <si>
    <t>С1.81</t>
  </si>
  <si>
    <t>АО "НТЦ ФСК ЕЭС"</t>
  </si>
  <si>
    <t>С1.82</t>
  </si>
  <si>
    <t>АО "Райффайзенбанк"</t>
  </si>
  <si>
    <t>С1.83</t>
  </si>
  <si>
    <t>АО "РАСУ"</t>
  </si>
  <si>
    <t>С1.84</t>
  </si>
  <si>
    <t>АО "РТСофт"</t>
  </si>
  <si>
    <t>С1.85</t>
  </si>
  <si>
    <t>АО "Силовые машины"</t>
  </si>
  <si>
    <t>С1.86</t>
  </si>
  <si>
    <t>АО "СО ЕЭС"</t>
  </si>
  <si>
    <t>С1.87</t>
  </si>
  <si>
    <t>АО "Техническая инспекция ЕЭС"</t>
  </si>
  <si>
    <t>С1.88</t>
  </si>
  <si>
    <t>АО "Тинькофф банк"</t>
  </si>
  <si>
    <t>С1.89</t>
  </si>
  <si>
    <t>АО «ВПК «НПО машиностроения»</t>
  </si>
  <si>
    <t>С1.90</t>
  </si>
  <si>
    <t>АО «ГК «Электронинвест»</t>
  </si>
  <si>
    <t>С1.91</t>
  </si>
  <si>
    <t>АО «МосводоканалНИИпроект»</t>
  </si>
  <si>
    <t>С1.92</t>
  </si>
  <si>
    <t>АО «НИИграфит»</t>
  </si>
  <si>
    <t>С1.93</t>
  </si>
  <si>
    <t>АО «НИТИ им. П.И. Снегирева»</t>
  </si>
  <si>
    <t>С1.94</t>
  </si>
  <si>
    <t>АО «СНИИП»</t>
  </si>
  <si>
    <t>С1.95</t>
  </si>
  <si>
    <t>АО "НЕОЛАНТ"</t>
  </si>
  <si>
    <t>С1.96</t>
  </si>
  <si>
    <t>Банк ВТБ (ПАО)</t>
  </si>
  <si>
    <t>С1.97</t>
  </si>
  <si>
    <t>ВНИИ труда Минтруда России</t>
  </si>
  <si>
    <t>С1.98</t>
  </si>
  <si>
    <t>ВЭИ — филиал РФЯЦ–ВНИИТФ</t>
  </si>
  <si>
    <t>С1.99</t>
  </si>
  <si>
    <t>ГК "Росатом"</t>
  </si>
  <si>
    <t>С1.100</t>
  </si>
  <si>
    <t>ГУП "Московский метрополитен"</t>
  </si>
  <si>
    <t>С1.101</t>
  </si>
  <si>
    <t>ЗАО "КРОК Инкорпорейтед"</t>
  </si>
  <si>
    <t>С1.102</t>
  </si>
  <si>
    <t>ЗАО НПЦ Фирма «НЕЛК»</t>
  </si>
  <si>
    <t>С1.103</t>
  </si>
  <si>
    <t>ИНМЭ РАН</t>
  </si>
  <si>
    <t>С1.104</t>
  </si>
  <si>
    <t>АО «НПП «Цифровые решения»</t>
  </si>
  <si>
    <t>С1.105</t>
  </si>
  <si>
    <t>АО «Институт «ЭНЕРГОСЕТЬПРОЕКТ»</t>
  </si>
  <si>
    <t>С1.106</t>
  </si>
  <si>
    <t>Министерство промышленности и торговли РФ</t>
  </si>
  <si>
    <t>С1.107</t>
  </si>
  <si>
    <t>НИЦ "Курчатовский институт"</t>
  </si>
  <si>
    <t>С1.108</t>
  </si>
  <si>
    <t>НИИ медицины труда им.академика Н.Ф.Измерова</t>
  </si>
  <si>
    <t>С1.109</t>
  </si>
  <si>
    <t>ОАО "АРЗИ"</t>
  </si>
  <si>
    <t>С1.110</t>
  </si>
  <si>
    <t>ОАО "ВНИПИнефть"</t>
  </si>
  <si>
    <t>С1.111</t>
  </si>
  <si>
    <t>ОАО "ВТИ"</t>
  </si>
  <si>
    <t>С1.112</t>
  </si>
  <si>
    <t>ОАО "РЖД"</t>
  </si>
  <si>
    <t>С1.113</t>
  </si>
  <si>
    <t>ООО "АББ"</t>
  </si>
  <si>
    <t>С1.114</t>
  </si>
  <si>
    <t>ООО "АНАПТЭКС"</t>
  </si>
  <si>
    <t>С1.115</t>
  </si>
  <si>
    <t>ООО "АТМ АКРОНЕКС"</t>
  </si>
  <si>
    <t>С1.116</t>
  </si>
  <si>
    <t>ООО "ВНИСИ"</t>
  </si>
  <si>
    <t>С1.117</t>
  </si>
  <si>
    <t>ООО "Водообработка"</t>
  </si>
  <si>
    <t>С1.118</t>
  </si>
  <si>
    <t>ООО "Гекколд"</t>
  </si>
  <si>
    <t>С1.119</t>
  </si>
  <si>
    <t>ООО "Гелекс технологии"</t>
  </si>
  <si>
    <t>С1.120</t>
  </si>
  <si>
    <t>ООО "Гиперглобус"</t>
  </si>
  <si>
    <t>С1.121</t>
  </si>
  <si>
    <t>ООО "ГлоуБайт Аналитические Решения"</t>
  </si>
  <si>
    <t>С1.122</t>
  </si>
  <si>
    <t>ООО "Группа Электроэнергетика"</t>
  </si>
  <si>
    <t>С1.123</t>
  </si>
  <si>
    <t>ООО "ГЭХ Инжиниринг"</t>
  </si>
  <si>
    <t>С1.124</t>
  </si>
  <si>
    <t>ООО "Данфосс"</t>
  </si>
  <si>
    <t>С1.125</t>
  </si>
  <si>
    <t>ООО "Инконтрол"</t>
  </si>
  <si>
    <t>С1.126</t>
  </si>
  <si>
    <t>ООО "Интерюнис-ИТ"</t>
  </si>
  <si>
    <t>С1.127</t>
  </si>
  <si>
    <t>ООО "Лаборатория Касперского"</t>
  </si>
  <si>
    <t>С1.128</t>
  </si>
  <si>
    <t>ООО "НПФ Вектор"</t>
  </si>
  <si>
    <t>С1.129</t>
  </si>
  <si>
    <t>ООО "Производственное объединение ОВЕН"</t>
  </si>
  <si>
    <t>С1.130</t>
  </si>
  <si>
    <t>ООО "Прайдекс Констракшин"</t>
  </si>
  <si>
    <t>С1.131</t>
  </si>
  <si>
    <t>ООО "Премиум Консалтинг"</t>
  </si>
  <si>
    <t>С1.132</t>
  </si>
  <si>
    <t>ООО "Радиокомп"</t>
  </si>
  <si>
    <t>С1.133</t>
  </si>
  <si>
    <t>ООО "Сименс"</t>
  </si>
  <si>
    <t>С1.134</t>
  </si>
  <si>
    <t>ООО "Яндекс"</t>
  </si>
  <si>
    <t>С1.135</t>
  </si>
  <si>
    <t>ООО «МТО «Стормовъ»</t>
  </si>
  <si>
    <t>С1.136</t>
  </si>
  <si>
    <t>ООО «ПИК-Проект»</t>
  </si>
  <si>
    <t>С1.137</t>
  </si>
  <si>
    <t>ООО МСК «БЛ ГРУПП»</t>
  </si>
  <si>
    <t>С1.138</t>
  </si>
  <si>
    <t>ПАО "Газпром"</t>
  </si>
  <si>
    <t>С1.139</t>
  </si>
  <si>
    <t>ПАО "Криогенмаш"</t>
  </si>
  <si>
    <t>С1.140</t>
  </si>
  <si>
    <t>ПАО "Мосэнерго"</t>
  </si>
  <si>
    <t>С1.141</t>
  </si>
  <si>
    <t>ПАО "МОЭК"</t>
  </si>
  <si>
    <t>С1.142</t>
  </si>
  <si>
    <t>ПАО "Сбербанк"</t>
  </si>
  <si>
    <t>С1.143</t>
  </si>
  <si>
    <t>ПАО «Газпром автоматизация»</t>
  </si>
  <si>
    <t>С1.144</t>
  </si>
  <si>
    <t>ПАО «Промсвязьбанк»</t>
  </si>
  <si>
    <t>С1.145</t>
  </si>
  <si>
    <t>ПАО Банк «ФК Открытие»</t>
  </si>
  <si>
    <r>
      <t xml:space="preserve">Т - договоров и соглашений нет, но трудоустраивают </t>
    </r>
    <r>
      <rPr>
        <b/>
        <sz val="10"/>
        <rFont val="Calibri"/>
        <family val="2"/>
        <charset val="204"/>
        <scheme val="minor"/>
      </rPr>
      <t>ежегодно</t>
    </r>
  </si>
  <si>
    <t>Thermal Engineering (переводная версия журнала "Теплоэнергетика")</t>
  </si>
  <si>
    <t xml:space="preserve">http://www.tepen.ru/ </t>
  </si>
  <si>
    <t>2005 Scopus/ 2022 WoS</t>
  </si>
  <si>
    <t>энергетика</t>
  </si>
  <si>
    <t>Q2 / Q4</t>
  </si>
  <si>
    <t>Официальный сайт ФГБОУ ВО "НИУ "МЭИ" (https://mpei.ru)</t>
  </si>
  <si>
    <t>Сайт адаптирован под просмотр на мобильных устройствах</t>
  </si>
  <si>
    <t>Визиты 5,64 млн. за год.
Посетители 1,15 млн. за год.
Просмотры 16,5 млн. за год.</t>
  </si>
  <si>
    <t>П9.2</t>
  </si>
  <si>
    <t>Официальный сайт ​​​​​​​​​​​​​​VI  Международной конференции "Информатизация инженерного образования"​ (https://inforino.mpei.ru)</t>
  </si>
  <si>
    <t>Визиты 5 381 за год.
Посетители 2 216 за год.
Просмотры 27 029 за год.</t>
  </si>
  <si>
    <t>П9.3</t>
  </si>
  <si>
    <t>Официальный сайт XXVIII Международной научно-технической конференции студентов и аспирантов "Радиоэлектроника, электротехника и энергетика" (https://reepe.mpei.ru)</t>
  </si>
  <si>
    <t>Визиты 25 000 за год.
Посетители 13 000 за год.
Просмотры 132 000 за год.</t>
  </si>
  <si>
    <t>Microsoft Office: новые возможности в преподавании</t>
  </si>
  <si>
    <t>юрлица</t>
  </si>
  <si>
    <t>онлайн</t>
  </si>
  <si>
    <t>7.2</t>
  </si>
  <si>
    <t>Автоматизация методического обеспечения образовательного процесса с применением ИС "Электронный МЭИ" в составе ЭИОС МЭИ</t>
  </si>
  <si>
    <t>офлайн</t>
  </si>
  <si>
    <t>7.3</t>
  </si>
  <si>
    <t>Автоматизированная информационно-измерительная система коммерческого учета электроэнергии</t>
  </si>
  <si>
    <t>7.4</t>
  </si>
  <si>
    <t>юрлица, физлица</t>
  </si>
  <si>
    <t>7.5</t>
  </si>
  <si>
    <t>Автоматизированные системы управления атомными электростанциями малой мощности</t>
  </si>
  <si>
    <t>7.6</t>
  </si>
  <si>
    <t>Автоматизированные системы управления электрооборудованием  (АСУ ЭТО) электростанций и подстанций</t>
  </si>
  <si>
    <t>7.7</t>
  </si>
  <si>
    <t>физлица</t>
  </si>
  <si>
    <t>7.8</t>
  </si>
  <si>
    <t>Актуальные проблемы ультразвукового контроля</t>
  </si>
  <si>
    <t>7.9</t>
  </si>
  <si>
    <t>Анализ традиционных и новых методов испытания электроизоляционных характеристик трансформаторных масел и внутренней изоляции МНО</t>
  </si>
  <si>
    <t>7.10</t>
  </si>
  <si>
    <t>Английский язык для академических целей (начальный уровень)</t>
  </si>
  <si>
    <t>7.11</t>
  </si>
  <si>
    <t>Английский язык для научных целей (средний уровень)</t>
  </si>
  <si>
    <t>7.12</t>
  </si>
  <si>
    <t>Базовые возможности современных 8-разрядных микроконтроллеров</t>
  </si>
  <si>
    <t>7.13</t>
  </si>
  <si>
    <t>Балльно-рейтинговая система учета достижений студентов в учебной, научной и социальной деятельности (ЭИОС "БАРС")</t>
  </si>
  <si>
    <t>7.14</t>
  </si>
  <si>
    <t>Бухгалтерский учет, налоговый консалтинг и аудит на предприятиях энергетического комплекса</t>
  </si>
  <si>
    <t>7.15</t>
  </si>
  <si>
    <t>Введение в электроэнергетику</t>
  </si>
  <si>
    <t>7.16</t>
  </si>
  <si>
    <t>Взрывозащищенное электрооборудование: эксплуатация, техническое обслуживание и ремонт</t>
  </si>
  <si>
    <t>7.17</t>
  </si>
  <si>
    <t>Виды повреждений в распределительных сетях и защита от них</t>
  </si>
  <si>
    <t>7.18</t>
  </si>
  <si>
    <t>Внешнее и внутреннее электроснабжение объектов</t>
  </si>
  <si>
    <t>7.19</t>
  </si>
  <si>
    <t>Водородная энергетика</t>
  </si>
  <si>
    <t>7.20</t>
  </si>
  <si>
    <t>7.21</t>
  </si>
  <si>
    <t>7.22</t>
  </si>
  <si>
    <t>Главный инженер (технический директор) теплоэнергетики</t>
  </si>
  <si>
    <t>7.23</t>
  </si>
  <si>
    <t>Диагностика высоковольтного оборудования</t>
  </si>
  <si>
    <t>7.24</t>
  </si>
  <si>
    <t>Защита интеллектуальной собственности</t>
  </si>
  <si>
    <t>7.25</t>
  </si>
  <si>
    <t>Изменения природоохранного законодательства Российской Федерации. Экологический аудит на предприятии</t>
  </si>
  <si>
    <t>7.26</t>
  </si>
  <si>
    <t>Информатика, вычислительная техника и электротехника на английском языке</t>
  </si>
  <si>
    <t>7.27</t>
  </si>
  <si>
    <t>Информатика, вычислительная техника и электротехника на немецком языке</t>
  </si>
  <si>
    <t>7.28</t>
  </si>
  <si>
    <t>7.29</t>
  </si>
  <si>
    <t>Ионообменные смолы для водоподготовки</t>
  </si>
  <si>
    <t>7.30</t>
  </si>
  <si>
    <t>Использование Cisco Webex в образовательной деятельности в составе ЭИОС МЭИ</t>
  </si>
  <si>
    <t>7.31</t>
  </si>
  <si>
    <t>Коммерциализация результатов научной и инновационной деятельности "Мой первый стартап"</t>
  </si>
  <si>
    <t>7.32</t>
  </si>
  <si>
    <t>Конструирование энергетического оборудования в Siemens NX и Teamcenter (базовый курс)</t>
  </si>
  <si>
    <t>7.33</t>
  </si>
  <si>
    <t>Лабораторные работы по курсу «Общей физики» с удаленным доступом через Интернет</t>
  </si>
  <si>
    <t>7.34</t>
  </si>
  <si>
    <t>Лучшие решения в области паровых турбин ЛМЗ и конкурентов, в т.ч. модульное проектирование, компоновочные решения, модернизация и ремонт</t>
  </si>
  <si>
    <t>7.35</t>
  </si>
  <si>
    <t>Мембранные технологии в водоподготовке</t>
  </si>
  <si>
    <t>7.36</t>
  </si>
  <si>
    <t>Менеджмент государственных, муниципальных и корпоративных закупок с присвоением квалификации "Специалист в сфере закупок"</t>
  </si>
  <si>
    <t>7.37</t>
  </si>
  <si>
    <t>7.38</t>
  </si>
  <si>
    <t>Менеджмент государственных, муниципальных и корпоративных закупок с присвоением квалификации "Эксперт в сфере закупок"</t>
  </si>
  <si>
    <t>7.39</t>
  </si>
  <si>
    <t>7.40</t>
  </si>
  <si>
    <t>Менеджмент закупок товаров, работ, услуг отдельными видами юридических лиц</t>
  </si>
  <si>
    <t>7.41</t>
  </si>
  <si>
    <t>Менеджмент закупок товаров, работ, услуг отдельными видами юридических лиц" с присвоением квалификации "Специалист в сфере закупок</t>
  </si>
  <si>
    <t>7.42</t>
  </si>
  <si>
    <t>Методика проведения прикладных социологических исследований</t>
  </si>
  <si>
    <t>7.43</t>
  </si>
  <si>
    <t>Методология и программные комплексы оценки потерь тепловой энергии через изолированные трубопроводы тепловых сетей</t>
  </si>
  <si>
    <t>7.44</t>
  </si>
  <si>
    <t>Методы компьютерной обработки сигналов</t>
  </si>
  <si>
    <t>7.45</t>
  </si>
  <si>
    <t>Мини MBA "Основы менеджмента и управление проектами"</t>
  </si>
  <si>
    <t>7.46</t>
  </si>
  <si>
    <t>Моделирование алгоритмов РЗА с использованием программного комплекса PSCAD</t>
  </si>
  <si>
    <t>7.47</t>
  </si>
  <si>
    <t>Моделирование физических процессов энергетического оборудования на основе методов конечно-элементного анализа в среде инженерных расчетов ANSYS (базовый курс)</t>
  </si>
  <si>
    <t>7.48</t>
  </si>
  <si>
    <t>Модерация проектной деятельности обучающихся как форма воспитательного процесса в университете</t>
  </si>
  <si>
    <t>7.49</t>
  </si>
  <si>
    <t>Надежность систем электроснабжения</t>
  </si>
  <si>
    <t>7.50</t>
  </si>
  <si>
    <t>Оборудование и технологии атомных станций малой мощности</t>
  </si>
  <si>
    <t>7.51</t>
  </si>
  <si>
    <t>Образовательное право</t>
  </si>
  <si>
    <t>7.52</t>
  </si>
  <si>
    <t>Общие вопросы паровых турбин для специалистов в сфере энергомашиностроения (базовый курс)</t>
  </si>
  <si>
    <t>7.53</t>
  </si>
  <si>
    <t>Общие вопросы паровых турбин для специалистов в сфере энергомашиностроения (продвинутый курс)</t>
  </si>
  <si>
    <t>7.54</t>
  </si>
  <si>
    <t>Организационные и психолого-педагогические основы инклюзивного высшего образования</t>
  </si>
  <si>
    <t>7.55</t>
  </si>
  <si>
    <t>Организация подготовки проектной и конструкторской документации</t>
  </si>
  <si>
    <t>7.56</t>
  </si>
  <si>
    <t>Основы MathCad для решения теплофизических задач</t>
  </si>
  <si>
    <t>7.57</t>
  </si>
  <si>
    <t>Основы объектно-ориентированного программирования</t>
  </si>
  <si>
    <t>7.58</t>
  </si>
  <si>
    <t>Основы организации автоматизированной системы управления технологическими процессами теплотехнической части ТЭС</t>
  </si>
  <si>
    <t>7.59</t>
  </si>
  <si>
    <t>Основы открытых операционных систем</t>
  </si>
  <si>
    <t>7.60</t>
  </si>
  <si>
    <t>Основы программирования на Python</t>
  </si>
  <si>
    <t>7.61</t>
  </si>
  <si>
    <t>Основы физической подготовки и подготовки психики преподавателей по методикам прикладного боевого самбо</t>
  </si>
  <si>
    <t>7.62</t>
  </si>
  <si>
    <t>Основы электроэнергетики</t>
  </si>
  <si>
    <t>7.63</t>
  </si>
  <si>
    <t>Особенности наладки и эксплуатации электроприводов с преобразователями частоты Altivar и методика обучения студентов навыкам применения преобразователей Altivar</t>
  </si>
  <si>
    <t>7.64</t>
  </si>
  <si>
    <t>Охрана труда для руководителей и специалистов</t>
  </si>
  <si>
    <t>7.65</t>
  </si>
  <si>
    <t>Оценка профессиональных рисков</t>
  </si>
  <si>
    <t>7.66</t>
  </si>
  <si>
    <t>Оценка стоимости предприятия (бизнеса)</t>
  </si>
  <si>
    <t>7.67</t>
  </si>
  <si>
    <t>7.68</t>
  </si>
  <si>
    <t>Переводчик в сфере профессиональной коммуникации (английский язык)</t>
  </si>
  <si>
    <t>7.69</t>
  </si>
  <si>
    <t>Переводчик в сфере профессиональной коммуникации (немецкий язык)</t>
  </si>
  <si>
    <t>7.70</t>
  </si>
  <si>
    <t>Платформа для видеоконференций и удаленной работы (Mind, Webex) в составе ЭИОС МЭИ</t>
  </si>
  <si>
    <t>7.71</t>
  </si>
  <si>
    <t>Повышение надежности, экономичности и экологичности работы тепломеханического оборудования ТЭС</t>
  </si>
  <si>
    <t>7.72</t>
  </si>
  <si>
    <t>Повышение энергоэффективности: энергоаудит, энергоменеджмент и внедрение энергосберегающих технологий на предприятии</t>
  </si>
  <si>
    <t>7.73</t>
  </si>
  <si>
    <t>Подготовка и реализация энергосервисных контрактов на объектах бюджетной сферы</t>
  </si>
  <si>
    <t>7.74</t>
  </si>
  <si>
    <t>Подготовка сметной документации с использованием программы "Гранд-Смета"</t>
  </si>
  <si>
    <t>7.75</t>
  </si>
  <si>
    <t>Практическая психология</t>
  </si>
  <si>
    <t>7.76</t>
  </si>
  <si>
    <t>Практическая психология. Конфликтология</t>
  </si>
  <si>
    <t>7.77</t>
  </si>
  <si>
    <t>Практические и теоретические аспекты проведения химического анализа на ТЭС</t>
  </si>
  <si>
    <t>7.78</t>
  </si>
  <si>
    <t>Применение программы Matlab</t>
  </si>
  <si>
    <t>7.79</t>
  </si>
  <si>
    <t>Проведение энергетических обследований с целью повышения энергетической эффективности и энергосбережения (Энергоаудит)</t>
  </si>
  <si>
    <t>7.80</t>
  </si>
  <si>
    <t>7.81</t>
  </si>
  <si>
    <t>Производственный менеджмент и управление проектами</t>
  </si>
  <si>
    <t>7.82</t>
  </si>
  <si>
    <t>Промышленная теплоэнергетика</t>
  </si>
  <si>
    <t>7.83</t>
  </si>
  <si>
    <t>7.84</t>
  </si>
  <si>
    <t>Промышленное и гражданское строительство</t>
  </si>
  <si>
    <t>7.85</t>
  </si>
  <si>
    <t>7.86</t>
  </si>
  <si>
    <t>Промышленные системы автоматизации и телемеханики на основе программируемых логических контроллеров и SCADA систем</t>
  </si>
  <si>
    <t>7.87</t>
  </si>
  <si>
    <t>Противодействие коррупции: новые направления</t>
  </si>
  <si>
    <t>7.88</t>
  </si>
  <si>
    <t>Профилактика распространения в образовательных организациях радикальной и иной деструктивной идеологии</t>
  </si>
  <si>
    <t>7.89</t>
  </si>
  <si>
    <t>Пусконаладочные работы систем вентиляции, кондиционирования воздуха, оборудования водоочистки и химводоподготовки, сооружений водоснабжения и канализации</t>
  </si>
  <si>
    <t>7.90</t>
  </si>
  <si>
    <t>Работа с электронными образовательными ресурсами на основе Moodle в составе ЭИОС МЭИ</t>
  </si>
  <si>
    <t>7.91</t>
  </si>
  <si>
    <t>Разработка и обновление образовательных программ высшего образования</t>
  </si>
  <si>
    <t>7.92</t>
  </si>
  <si>
    <t>Разработка мероприятий ГО ЧС, деклараций безопасности ОПО и ГТС, антитеррористических мероприятий и мероприятий по безопасной эксплуатации объектов строительства в составе проектной документации с правом разработки мероприятий. Новые требования</t>
  </si>
  <si>
    <t>7.93</t>
  </si>
  <si>
    <t>Расчет коротких замыканий в низковольтных установках переменного и постоянного тока для выбора электрооборудования и защит</t>
  </si>
  <si>
    <t>7.94</t>
  </si>
  <si>
    <t>Расчет сметной стоимости на основе новой нормативной базы с применением компьютерной программы «Smeta.ru»</t>
  </si>
  <si>
    <t>7.95</t>
  </si>
  <si>
    <t>Расчет сметной стоимости на основе новой нормативной базы с применением компьютерной программы «Гранд-Смета»</t>
  </si>
  <si>
    <t>7.96</t>
  </si>
  <si>
    <t>Расчеты токов коротких замыканий</t>
  </si>
  <si>
    <t>7.97</t>
  </si>
  <si>
    <t>Режимы работы и эксплуатации энергоустановок</t>
  </si>
  <si>
    <t>7.98</t>
  </si>
  <si>
    <t>Релейная защита и автоматизация электроэнергетических систем</t>
  </si>
  <si>
    <t>7.99</t>
  </si>
  <si>
    <t>Релейная защита и автоматика электроэнергетических систем</t>
  </si>
  <si>
    <t>7.100</t>
  </si>
  <si>
    <t>Релейная защита и контрольно-измерительные приборы</t>
  </si>
  <si>
    <t>7.101</t>
  </si>
  <si>
    <t>Релейная защита и расчет несимметричных режимов короткого замыкания</t>
  </si>
  <si>
    <t>7.102</t>
  </si>
  <si>
    <t>Релейная защита электроэнергетических сетей</t>
  </si>
  <si>
    <t>7.103</t>
  </si>
  <si>
    <t>Сетевые и гибридные фотовольтаические системы: основы подбора оборудования, монтажа и эксплуатации</t>
  </si>
  <si>
    <t>7.104</t>
  </si>
  <si>
    <t>Система обработки и хранения цифровых данных о материалах и веществах с применением методов ИИ</t>
  </si>
  <si>
    <t>7.105</t>
  </si>
  <si>
    <t>Система экологического менеджмента. Организация и управление природоохранной деятельностью на предприятии</t>
  </si>
  <si>
    <t>7.106</t>
  </si>
  <si>
    <t>Системы автоматизированного проектирования</t>
  </si>
  <si>
    <t>7.107</t>
  </si>
  <si>
    <t>Системы электроснабжения городов и промышленных предприятий</t>
  </si>
  <si>
    <t>7.108</t>
  </si>
  <si>
    <t>Системы электроснабжения. Часть 1</t>
  </si>
  <si>
    <t>7.109</t>
  </si>
  <si>
    <t>Системы электроснабжения. Часть 2</t>
  </si>
  <si>
    <t>7.110</t>
  </si>
  <si>
    <t>Служба главного энергетика: безопасная эксплуатация и менеджмент</t>
  </si>
  <si>
    <t>7.111</t>
  </si>
  <si>
    <t>7.112</t>
  </si>
  <si>
    <t>Сметное дело и экспертиза смет</t>
  </si>
  <si>
    <t>7.113</t>
  </si>
  <si>
    <t>Современные технологии очистки воды, водно-химические режимы и турбинные масла</t>
  </si>
  <si>
    <t>7.114</t>
  </si>
  <si>
    <t>Современные технологии проектирования АЭС</t>
  </si>
  <si>
    <t>7.115</t>
  </si>
  <si>
    <t>Современные технологии производства тепловой и электрической энергии</t>
  </si>
  <si>
    <t>7.116</t>
  </si>
  <si>
    <t>Современные трансформаторные и турбинные масла: эксплуатация, контроль состояния, диагностика, регенерация</t>
  </si>
  <si>
    <t>7.117</t>
  </si>
  <si>
    <t>Современный подход к наладке и эксплуатации систем химико-технологического мониторинга водно-химического режима ТЭС</t>
  </si>
  <si>
    <t>7.118</t>
  </si>
  <si>
    <t>Строительный контроль при осуществлении строительства объектов электросетевого хозяйства и объектов по производству электрической и тепловой энергии</t>
  </si>
  <si>
    <t>7.119</t>
  </si>
  <si>
    <t>Теоретические основы электротехники</t>
  </si>
  <si>
    <t>7.120</t>
  </si>
  <si>
    <t>Тепловые электрические станции</t>
  </si>
  <si>
    <t>7.121</t>
  </si>
  <si>
    <t>Техника освещения</t>
  </si>
  <si>
    <t>7.122</t>
  </si>
  <si>
    <t>7.123</t>
  </si>
  <si>
    <t>Технический английский язык для энергетиков</t>
  </si>
  <si>
    <t>7.124</t>
  </si>
  <si>
    <t>Технический английский язык для энергетиков (краткий курс)</t>
  </si>
  <si>
    <t>7.125</t>
  </si>
  <si>
    <t>Техносферная безопасность</t>
  </si>
  <si>
    <t>7.126</t>
  </si>
  <si>
    <t>7.127</t>
  </si>
  <si>
    <t>Ультразвуковой контроль с применением системы на фазированных решётках HARFANG VEO</t>
  </si>
  <si>
    <t>7.128</t>
  </si>
  <si>
    <t>Управление государственными и муниципальными  закупками</t>
  </si>
  <si>
    <t>7.129</t>
  </si>
  <si>
    <t>Управление государственными и муниципальными закупками</t>
  </si>
  <si>
    <t>7.130</t>
  </si>
  <si>
    <t>Управление качеством электрической энергии в системах электроснабжения и электрических сетях общего назначения</t>
  </si>
  <si>
    <t>7.131</t>
  </si>
  <si>
    <t>7.132</t>
  </si>
  <si>
    <t>Управление научно-исследовательскими и опытно-конструкторскими работами (НИОКР) в энергетике</t>
  </si>
  <si>
    <t>7.133</t>
  </si>
  <si>
    <t>Управление проектами</t>
  </si>
  <si>
    <t>7.134</t>
  </si>
  <si>
    <t>Управление проектами в электротехнике и электроэнергетике</t>
  </si>
  <si>
    <t>7.135</t>
  </si>
  <si>
    <t>Управление проектами в электроэнергетике</t>
  </si>
  <si>
    <t>7.136</t>
  </si>
  <si>
    <t>Управление университетом: порядок подготовки и прохождения государственной аккредитации с использованием ИС "Электронный МЭИ"</t>
  </si>
  <si>
    <t>7.137</t>
  </si>
  <si>
    <t>Устройство, пусконаладочные работы и эксплуатация систем вентиляции, кондиционирования и теплоснабжения</t>
  </si>
  <si>
    <t>7.138</t>
  </si>
  <si>
    <t>7.139</t>
  </si>
  <si>
    <t>Ценообразование и сметное нормирование в строительстве</t>
  </si>
  <si>
    <t>7.140</t>
  </si>
  <si>
    <t>Ценообразование и сметное нормирование. Подготовка сметной документации с использованием программы «Smeta.ru»</t>
  </si>
  <si>
    <t>7.141</t>
  </si>
  <si>
    <t>Ценообразование и сметное нормирование. Подготовка сметной документации с использованием программы «Гранд-Смета»</t>
  </si>
  <si>
    <t>7.142</t>
  </si>
  <si>
    <t>Цифровая грамотность: работа в информационной системе: «Результативность и управление рисками - программа комплексного развития»</t>
  </si>
  <si>
    <t>7.143</t>
  </si>
  <si>
    <t>Цифровые компетенции</t>
  </si>
  <si>
    <t>7.144</t>
  </si>
  <si>
    <t>Цифровые технологии в электроэнергетике. Модуль 1</t>
  </si>
  <si>
    <t>7.145</t>
  </si>
  <si>
    <t>Цифровые технологии в электроэнергетике. Модуль 2</t>
  </si>
  <si>
    <t>7.146</t>
  </si>
  <si>
    <t>Цифровые технологии в электроэнергетике. Модуль 3</t>
  </si>
  <si>
    <t>7.147</t>
  </si>
  <si>
    <t>Цифровые технологии в электроэнергетике. Модуль 4</t>
  </si>
  <si>
    <t>7.148</t>
  </si>
  <si>
    <t>Цифровые технологии образования и методического обеспечения в современной высшей школе</t>
  </si>
  <si>
    <t>7.149</t>
  </si>
  <si>
    <t>Цифровые технологии организации учебного процесса в ЭИОС на основе ИС "Прометей" в составе ЭИОС МЭИ</t>
  </si>
  <si>
    <t>7.150</t>
  </si>
  <si>
    <t>Эксплуатация систем теплоснабжения</t>
  </si>
  <si>
    <t>7.151</t>
  </si>
  <si>
    <t>Электрическая часть станций и подстанций</t>
  </si>
  <si>
    <t>7.152</t>
  </si>
  <si>
    <t>Электрические машины</t>
  </si>
  <si>
    <t>7.153</t>
  </si>
  <si>
    <t>Электрические станции</t>
  </si>
  <si>
    <t>7.154</t>
  </si>
  <si>
    <t>7.155</t>
  </si>
  <si>
    <t>Электронные образовательные ресурсы: разработка и регистрация</t>
  </si>
  <si>
    <t>7.156</t>
  </si>
  <si>
    <t>Электроснабжение</t>
  </si>
  <si>
    <t>7.157</t>
  </si>
  <si>
    <t>7.158</t>
  </si>
  <si>
    <t>7.159</t>
  </si>
  <si>
    <t>Электроэнергетика</t>
  </si>
  <si>
    <t>7.160</t>
  </si>
  <si>
    <t>7.161</t>
  </si>
  <si>
    <t>Электроэнергетические системы и сети</t>
  </si>
  <si>
    <t>7.162</t>
  </si>
  <si>
    <t>7.163</t>
  </si>
  <si>
    <t>7.164</t>
  </si>
  <si>
    <t>Эффективное управление энергетическим хозяйством и его эксплуатация</t>
  </si>
  <si>
    <t>7.165</t>
  </si>
  <si>
    <t>Ядерная и нейтронная физика</t>
  </si>
  <si>
    <t>Безопасность жизнедеятельности</t>
  </si>
  <si>
    <t>Высшая математика</t>
  </si>
  <si>
    <t>7.1.3.</t>
  </si>
  <si>
    <t>Инженерная графика в среде AutoCAD.  Уровень 1</t>
  </si>
  <si>
    <t>7.1.4.</t>
  </si>
  <si>
    <t>Инженерная графика в среде AutoCAD. Уровень 2</t>
  </si>
  <si>
    <t>7.1.5.</t>
  </si>
  <si>
    <t>Иностранный язык для магистров. (Английский язык)</t>
  </si>
  <si>
    <t>7.1.6.</t>
  </si>
  <si>
    <t>История</t>
  </si>
  <si>
    <t>7.1.7.</t>
  </si>
  <si>
    <t>Ключевые новации законодательной базы в области охраны труда и промышленной безопасности</t>
  </si>
  <si>
    <t>7.1.8.</t>
  </si>
  <si>
    <t>Культурология</t>
  </si>
  <si>
    <t>7.1.9.</t>
  </si>
  <si>
    <t>Метод конечных элементов в курсе "Динамика и прочность машин"</t>
  </si>
  <si>
    <t>7.1.10.</t>
  </si>
  <si>
    <t>7.1.11.</t>
  </si>
  <si>
    <t>Мировые цивилизации и мировые культуры</t>
  </si>
  <si>
    <t>7.1.12.</t>
  </si>
  <si>
    <t>7.1.13.</t>
  </si>
  <si>
    <t>Обучение персонала в области электробезопасности к сдаче экзамена на вторую группу</t>
  </si>
  <si>
    <t>7.1.14.</t>
  </si>
  <si>
    <t>Подготовка к сдаче экзамена на вторую группу по электробезопасности "Правила работы в электроустановках"</t>
  </si>
  <si>
    <t>7.1.15.</t>
  </si>
  <si>
    <t>Специализированная корректирующая программа для студентов 1 курса (английский язык)</t>
  </si>
  <si>
    <t>7.1.16.</t>
  </si>
  <si>
    <t>Уполномоченный - важное звено в общественном контроле</t>
  </si>
  <si>
    <t>7.1.17.</t>
  </si>
  <si>
    <t>Химия</t>
  </si>
  <si>
    <t>7.1.18.</t>
  </si>
  <si>
    <t>Экономика и управление энергетическими предприятиями</t>
  </si>
  <si>
    <t>7.1.19.</t>
  </si>
  <si>
    <t>Экономика установок возобновляемой энергетики</t>
  </si>
  <si>
    <t>"Центр инновационного развития",   https://www.e-idea.mpei.ru/o-cir
"Студенческое конструкторское бюро "Силовых машин" в "НИУ МЭИ"" https://scb-mpei.power-m.ru/</t>
  </si>
  <si>
    <t>Студенческое научное общество «Технологии будущего», https://mpei.ru/Structure/managementpersonnel/cir/sno/Pages/default.aspx</t>
  </si>
  <si>
    <t>Инжиниринговый центр "Энергетика больших мощностей"</t>
  </si>
  <si>
    <t>Общество с ограниченной ответственностью «Центр инновационного развития МЭИ» (OOO "ЦИР МЭИ")</t>
  </si>
  <si>
    <t>Свидетельство о регитрации программы для ЭВМ №2003611852  "Программно-технический комплекс по основам электротехники "Электрические цепи"</t>
  </si>
  <si>
    <t>ООО "Нейросетевые Технологии", ООО "Интеллектуальные Системы"</t>
  </si>
  <si>
    <t>П1.2</t>
  </si>
  <si>
    <t>Общество с ограниченной ответственностью «Малое инновационное предприятие Смарт Энерджи» (OOO «МИП Смарт Энерджи»)</t>
  </si>
  <si>
    <t>Свидетельство о регитрации программы для ЭВМ №2009613026 от 10.06.2009 г. "Переходные процессы Парка-Горева"</t>
  </si>
  <si>
    <t>РТУ Мирэа, Минобрнауки России</t>
  </si>
  <si>
    <t>П1.3</t>
  </si>
  <si>
    <t>Общество с ограниченной ответственностью «Ультразвуковые видео и наносекундные технологии»  (ООО «УВН технологии»)</t>
  </si>
  <si>
    <t>Патент РФ на изобретение № 2422769 от 27.06.2011 "Способ ультразвуковой эхо-импульсной толщинометрии»</t>
  </si>
  <si>
    <t>АО "НПЦ Газотурбостроения "Салют", ОИВТ РАН, ИЯФ СО РАН, Федеральная Таможенная Служба</t>
  </si>
  <si>
    <t>П1.4</t>
  </si>
  <si>
    <t>Научно-технический центр «АФТ-ЭНЕРГО» (ООО «НТЦ АФТ-ЭНЕРГО)</t>
  </si>
  <si>
    <t>Патент на изобретение № 2458414 от 10.08.2012 г. «Способ работы тепловыделяющей сборки на входном участке и устройство для его осуществления»</t>
  </si>
  <si>
    <t>Лукойл, Сибур-Нефтехим, Татнефть, Славнефть</t>
  </si>
  <si>
    <t>П1.5</t>
  </si>
  <si>
    <t xml:space="preserve">Общество с ограниченной ответственностью «Энергоконсалтинговый центр МЭИ»  (ООО «ЭКЦ МЭИ»)  </t>
  </si>
  <si>
    <t>Свидетельство о гос рег. базы данных № 2013620174 от 09.01.2013 г. "База данных мониторинга энергетических показателй объектов теплоэнергетики на территории Москвы "MosPowerHeat"</t>
  </si>
  <si>
    <t>ЗАО "Эскотек", ЗАО "Интэско"</t>
  </si>
  <si>
    <t>П1.6</t>
  </si>
  <si>
    <t>Общество с ограниченной ответственностью «Инженерно-технологическая компания «Энерго»  (ООО «ИТК - Энерго» )</t>
  </si>
  <si>
    <t>ЗАО "Эскотек"</t>
  </si>
  <si>
    <t>П1.7</t>
  </si>
  <si>
    <t>Общество с ограниченной ответственностью «Научно-производственное объединение «Комплексные инновационные технологии для энергетики» (ООО "НПО "КИТ-Энерго")</t>
  </si>
  <si>
    <t>Патент РФ на изобретение № 2323390 от 27.04.2008 г. «Система теплоснабжения»</t>
  </si>
  <si>
    <t>ПАО "МОЭК", АО "Концерн Росэнергоатом", ПАО "Т Плюс", АО "Отэк"</t>
  </si>
  <si>
    <t>П1.8</t>
  </si>
  <si>
    <t>Общество с ограниченной ответственностью малое инновационное предприятие «Аддитивные технологии МЭИ» (ООО МИП "АТ МЭИ")</t>
  </si>
  <si>
    <t>Свидетельство о регитрации программы для ЭВМ №2015612266 от 16.02.2015 г. «Программа расчета характеристик поверхностей теплообмена»</t>
  </si>
  <si>
    <t>ООО "НТЦ "Альфа"</t>
  </si>
  <si>
    <t>П1.9</t>
  </si>
  <si>
    <t>Общество с ограниченной ответственностью «Научно-производственная компания «Автономные энергетические системы» (ООО "НПК "АЭС")</t>
  </si>
  <si>
    <t>Патент РФ на изобретение № 2631848 от 26.09.2107 г. "Диффузор"</t>
  </si>
  <si>
    <t>ООО "МО ЦКТИ"</t>
  </si>
  <si>
    <t>Кафедра "Нанотехнология микроэлектроники"</t>
  </si>
  <si>
    <t>институт нанотехнологий микроэлектроники (ИНМЭ РАН)</t>
  </si>
  <si>
    <t>Кафедра "Кибербезопасности и  информационных технологий"</t>
  </si>
  <si>
    <t>Научно технический центр ФСК ЕЭС</t>
  </si>
  <si>
    <t>Информатика и ИКТ</t>
  </si>
  <si>
    <t>Математика</t>
  </si>
  <si>
    <t>Русский язык</t>
  </si>
  <si>
    <t>Физика</t>
  </si>
  <si>
    <t>Иностранный язык</t>
  </si>
  <si>
    <t>Обществознание</t>
  </si>
  <si>
    <t>Литература</t>
  </si>
  <si>
    <t>05.03.20222-06.03.2022</t>
  </si>
  <si>
    <t>Олимпиада школьников "Бельчонок"</t>
  </si>
  <si>
    <t>заключительный этап</t>
  </si>
  <si>
    <t>24.03.2022-28.04.2022</t>
  </si>
  <si>
    <t>Международный форум научной молодежи "Шаг в будущее"</t>
  </si>
  <si>
    <t xml:space="preserve">2 дистант-секции </t>
  </si>
  <si>
    <t>Москва, Волжский, Смоленск</t>
  </si>
  <si>
    <t>Объединенная межвузовская математическая олимпиада</t>
  </si>
  <si>
    <t>3.4</t>
  </si>
  <si>
    <t>21.04.2022-22.04.2022</t>
  </si>
  <si>
    <t>Международная олимпиада по истории авиации и воздухоплавания им. А.Ф. Можайского</t>
  </si>
  <si>
    <t>финал</t>
  </si>
  <si>
    <t>3.5</t>
  </si>
  <si>
    <t>Заочная площадка (официальный  сайт Олимпиады)</t>
  </si>
  <si>
    <t>Олимпиада школьников "Надежда энергетики"</t>
  </si>
  <si>
    <t>отборочный этап по математике</t>
  </si>
  <si>
    <t>3.6</t>
  </si>
  <si>
    <t>отборочный этап по физике</t>
  </si>
  <si>
    <t>3.7</t>
  </si>
  <si>
    <t>отборочный этап по комплексу предметов</t>
  </si>
  <si>
    <t>3.8</t>
  </si>
  <si>
    <t>отборочный этап по информатике</t>
  </si>
  <si>
    <t>3.9</t>
  </si>
  <si>
    <t>3.10</t>
  </si>
  <si>
    <t>3.11</t>
  </si>
  <si>
    <t>3.12</t>
  </si>
  <si>
    <t>3.13</t>
  </si>
  <si>
    <t>25.12.2021-08.01.2022</t>
  </si>
  <si>
    <t>Творческий конкурс "Идеи энергетики"</t>
  </si>
  <si>
    <t>по физике</t>
  </si>
  <si>
    <t>3.14</t>
  </si>
  <si>
    <t>НИУ МЭИ (Москва)</t>
  </si>
  <si>
    <t>заключительный этап по информатике</t>
  </si>
  <si>
    <t>3.15</t>
  </si>
  <si>
    <t>Дистанционная площадка с конкролем по ВКС  (официальный  сайт Олимпиады)</t>
  </si>
  <si>
    <t>3.16</t>
  </si>
  <si>
    <t>ВФ МЭИ (Волжский)</t>
  </si>
  <si>
    <t>3.17</t>
  </si>
  <si>
    <t>НовГУ (Великий Новгород)</t>
  </si>
  <si>
    <t>3.18</t>
  </si>
  <si>
    <t>заключительный этап по комплексу предметов</t>
  </si>
  <si>
    <t>3.19</t>
  </si>
  <si>
    <t>заключительный этап по математике</t>
  </si>
  <si>
    <t>3.20</t>
  </si>
  <si>
    <t>3.21</t>
  </si>
  <si>
    <t>КГЭУ (Казань)</t>
  </si>
  <si>
    <t>3.22</t>
  </si>
  <si>
    <t>3.23</t>
  </si>
  <si>
    <t>заключительный этап по физике</t>
  </si>
  <si>
    <t>3.24</t>
  </si>
  <si>
    <t>3.25</t>
  </si>
  <si>
    <t>3.26</t>
  </si>
  <si>
    <t>English for researches: Курс технического перевода для аспирантов технических университетов</t>
  </si>
  <si>
    <t>LMS Moodle НИУ МЭИ</t>
  </si>
  <si>
    <t>https://moodle1.mpei.ru/course/view.php?id=11</t>
  </si>
  <si>
    <t>П8.2</t>
  </si>
  <si>
    <t>Энергетические обследования предприятий и энергетический менеджмент</t>
  </si>
  <si>
    <t>СДО "Прометей" НИУ МЭИ</t>
  </si>
  <si>
    <t>http://dot.mpei.ac.ru:8081/</t>
  </si>
  <si>
    <t>П8.3</t>
  </si>
  <si>
    <t>Пневматические системы и устройства</t>
  </si>
  <si>
    <t>Образовательная платформа Stepik</t>
  </si>
  <si>
    <t>https://stepik.org/91288</t>
  </si>
  <si>
    <t>П8.4</t>
  </si>
  <si>
    <t>Методы имитационного моделирования в технической физике</t>
  </si>
  <si>
    <t>https://stepik.org/course/91268/</t>
  </si>
  <si>
    <t>П8.5</t>
  </si>
  <si>
    <t>Электрооборудование и электроснабжение промышленных предприятий</t>
  </si>
  <si>
    <t>П8.6</t>
  </si>
  <si>
    <t>Инженерная графика</t>
  </si>
  <si>
    <t>https://stepik.org/91580</t>
  </si>
  <si>
    <t>П8.7</t>
  </si>
  <si>
    <t>Элементы и системы гидроавтоматики</t>
  </si>
  <si>
    <t>https://stepik.org/106098</t>
  </si>
  <si>
    <t>П8.8</t>
  </si>
  <si>
    <t>История (история России, всеобщая история)</t>
  </si>
  <si>
    <t>https://stepik.org/course/90988</t>
  </si>
  <si>
    <t>П8.9</t>
  </si>
  <si>
    <t>Турбины ТЭС и АЭС</t>
  </si>
  <si>
    <t>https://stepik.org/course/91529/syllabus?auth=login</t>
  </si>
  <si>
    <t>П8.10</t>
  </si>
  <si>
    <t>Краткий курс теоретической механики</t>
  </si>
  <si>
    <t>https://stepik.org/course/91087/syllabus</t>
  </si>
  <si>
    <t>П8.11</t>
  </si>
  <si>
    <t>Охрана окружающей среды в теплотехнологических системах</t>
  </si>
  <si>
    <t>https://stepik.org/course/91816/syllabus</t>
  </si>
  <si>
    <t>П8.12</t>
  </si>
  <si>
    <t>Микропроцессорные средства в электроприводе</t>
  </si>
  <si>
    <t>https://stepik.org/course/91242/syllabus</t>
  </si>
  <si>
    <t>П8.13</t>
  </si>
  <si>
    <t>https://stepik.org/course/91685/syllabus</t>
  </si>
  <si>
    <t>П8.14</t>
  </si>
  <si>
    <t>Методы расчетов электромагнитных  и тепловых полей электротехнических объектов. Часть 3. (7 семестр)</t>
  </si>
  <si>
    <t>https://stepik.org/course/91241/syllabus</t>
  </si>
  <si>
    <t>П8.15</t>
  </si>
  <si>
    <t>Электрические станции и подстанции</t>
  </si>
  <si>
    <t>https://stepik.org/course/91234/syllabus</t>
  </si>
  <si>
    <t>П8.16</t>
  </si>
  <si>
    <t>Численные методы компьютерного моделирования (раздел Многосеточные методы)</t>
  </si>
  <si>
    <t>https://stepik.org/course/91491/syllabus</t>
  </si>
  <si>
    <t>П8.17</t>
  </si>
  <si>
    <t>Дискретная математика</t>
  </si>
  <si>
    <t>https://stepik.org/course/90958/syllabus</t>
  </si>
  <si>
    <t>П8.18</t>
  </si>
  <si>
    <t>Методы и средства обработки сигналов квантовой электроники</t>
  </si>
  <si>
    <t>https://stepik.org/course/90882/syllabus</t>
  </si>
  <si>
    <t>П8.19</t>
  </si>
  <si>
    <t>Синтезаторы частот и сигналов</t>
  </si>
  <si>
    <t>https://stepik.org/course/91653/syllabus</t>
  </si>
  <si>
    <t>П8.20</t>
  </si>
  <si>
    <t>Технические средства охраны</t>
  </si>
  <si>
    <t>https://stepik.org/course/91227/syllabus</t>
  </si>
  <si>
    <t>П8.21</t>
  </si>
  <si>
    <t>English for technical students (Part 2) (бакалавры)</t>
  </si>
  <si>
    <t>https://stepik.org/course/90823/syllabus</t>
  </si>
  <si>
    <t>П8.22</t>
  </si>
  <si>
    <t>English for radiotechnics and electronics students (Part 2) (магистры)</t>
  </si>
  <si>
    <t>https://stepik.org/course/91505/syllabus?auth=login</t>
  </si>
  <si>
    <t>П8.23</t>
  </si>
  <si>
    <t>English for IT students (Part 1) (магистры)</t>
  </si>
  <si>
    <t>https://stepik.org/course/99803/syllabus</t>
  </si>
  <si>
    <t>П8.24</t>
  </si>
  <si>
    <t>Практика научно-технического перевода (аспиранты)</t>
  </si>
  <si>
    <t>https://stepik.org/course/91771/syllabus?auth=login</t>
  </si>
  <si>
    <t>П8.25</t>
  </si>
  <si>
    <t>Английский язык: Электротехника и электроэнергетика (Часть 2) (магистры)</t>
  </si>
  <si>
    <t>https://stepik.org/course/91239/syllabus</t>
  </si>
  <si>
    <t>П8.26</t>
  </si>
  <si>
    <t>Английский язык: Теплотехника и теплоэнергетика (Часть 2) (магистры)</t>
  </si>
  <si>
    <t>https://stepik.org/course/91823/syllabus</t>
  </si>
  <si>
    <t>П8.27</t>
  </si>
  <si>
    <t>Моделирование солнечных электростанций</t>
  </si>
  <si>
    <t>https://stepik.org/course/91105/syllabus</t>
  </si>
  <si>
    <t>П8.28</t>
  </si>
  <si>
    <t>Технология строительного производства</t>
  </si>
  <si>
    <t>https://stepik.org/course/91219/syllabus</t>
  </si>
  <si>
    <t>П8.29</t>
  </si>
  <si>
    <t>Материалы электронной техники</t>
  </si>
  <si>
    <t>Интернет-портал НИУ "МЭИ"</t>
  </si>
  <si>
    <t>http://ftemk.mpei.ru/ed/met</t>
  </si>
  <si>
    <t>П8.30</t>
  </si>
  <si>
    <t>Научно-технические расчеты на Python, часть I</t>
  </si>
  <si>
    <t>http://ftemk.mpei.ru/ed/pyeor_rev.pdf</t>
  </si>
  <si>
    <t>П8.31</t>
  </si>
  <si>
    <t>Маркетинг персонала</t>
  </si>
  <si>
    <t>https://stepik.org/course/100510/syllabus</t>
  </si>
  <si>
    <t>П8.32</t>
  </si>
  <si>
    <t>Проектный менеджмент</t>
  </si>
  <si>
    <t>http://dot.mpei.ac.ru:8081/close/modules/courses/modules.asp?id=%7B88DB0C88%2D5782%2D4F19%2D8A97%2DF778EC3F5308%7D&amp;mode=&amp;rrole=1&amp;returl=%2Fclose%2Fmodules%2Fcourses%2Fdefault%2Easp%3Frrole%3D1%26f%5Fcname%3D%25EC%25EE%25EE%25EA</t>
  </si>
  <si>
    <t>П8.33</t>
  </si>
  <si>
    <t>Сквозные цифровые технологии в оперативном управлении котельным оборудованием тепловых электрических станций</t>
  </si>
  <si>
    <t>http://dot.mpei.ac.ru:8081/close/modules/courses/modules.asp?id=%7BBAB0EF28%2DEF0B%2D4F80%2D91CC%2DCA5266976938%7D&amp;mode=&amp;rrole=1&amp;returl=%2Fclose%2Fmodules%2Fcourses%2Fdefault%2Easp%3Frrole%3D1%26f%5Fcname%3D%25EC%25EE%25EE%25EA</t>
  </si>
  <si>
    <t>П8.34</t>
  </si>
  <si>
    <t>Цифровые системы оперативного управления генерирующим оборудованием ТЭС в условиях работы на оптовом рынке электроэнергии и мощности (ОРЭМ)</t>
  </si>
  <si>
    <t>http://dot.mpei.ac.ru:8081/close/modules/courses/modules.asp?id=%7BD4A2432D%2DD93F%2D498C%2DA7D6%2D0C696A0C8C27%7D&amp;mode=&amp;rrole=1&amp;returl=%2Fclose%2Fmodules%2Fcourses%2Fdefault%2Easp%3Frrole%3D1%26f%5Fcname%3D%25EC%25EE%25EE%25EA</t>
  </si>
  <si>
    <t>П8.35</t>
  </si>
  <si>
    <t>Цифровые технологии управления электрическим оборудованием энергетических систем</t>
  </si>
  <si>
    <t>http://dot.mpei.ac.ru:8081/close/modules/courses/modules.asp?id=%7B678420C0%2D94F4%2D4C96%2D8B66%2DDEAF036D5626%7D&amp;mode=&amp;rrole=1&amp;returl=%2Fclose%2Fmodules%2Fcourses%2Fdefault%2Easp%3Frrole%3D1%26f%5Fcname%3D%25EC%25EE%25EE%25EA</t>
  </si>
  <si>
    <t>П8.36</t>
  </si>
  <si>
    <t>Основы анализа текстовых данных</t>
  </si>
  <si>
    <t>https://stepik.org/course/91296/syllabus</t>
  </si>
  <si>
    <t xml:space="preserve"> PANDA Experiment. </t>
  </si>
  <si>
    <t>https://panda.gsi.de/</t>
  </si>
  <si>
    <t>более  500</t>
  </si>
  <si>
    <t>К1.2</t>
  </si>
  <si>
    <t>НИЛ Центр прецизионной мехатроники "Хайвин-МЭИ", ФГБОУ ВО "НИУ "МЭИ", Россия; Машиностроительная компания ХАЙВИН (HIWIN), Тайвань</t>
  </si>
  <si>
    <t>http://www.aep-mpei.ru/cpm</t>
  </si>
  <si>
    <t>К1.3</t>
  </si>
  <si>
    <t>Консорциум реализации Программы развития Центра компетенций НТИ «Технологии транспортировки электроэнергии и распределенных интеллектуальных энергосистем», созданного  на базе НИУ "МЭИ"</t>
  </si>
  <si>
    <t>http://nti.mpei.ru/</t>
  </si>
  <si>
    <t>К1.4</t>
  </si>
  <si>
    <t>Проект «Разработка и реализация на натурной модели референтной архитектуры «Интернета энергии» в целях реализации плана мероприятий («дорожной карты») «Энерджинет» Национальной технологической инициативы (краткое наименование проекта – «Архитектура IoEN»), ФГБОУ ВО "НИУ "МЭИ", Фонд ЦСР «Северо-Запад», другие  (всего 7 организаций), Россия</t>
  </si>
  <si>
    <t>https://www.tensy.ru/sobytiya/uchastie-v-realizatsii-proekta-arkhitektura-ioen/</t>
  </si>
  <si>
    <t>более  100</t>
  </si>
  <si>
    <t>К1.5</t>
  </si>
  <si>
    <t xml:space="preserve">Научно-образовательный центр МЭИ-ИВТАН РАН, ФГБОУ ВО "НИУ "МЭИ", ИВТАН РАН, Россия  </t>
  </si>
  <si>
    <t>К1.6</t>
  </si>
  <si>
    <t>Совместный проект Россия-Чехия "Разработка и экспериментальная апробация комбинированного источника тепловой и электрической энергии на основе микроГЭС» (мер.2.2. ФЦП ИР 14-21), ФГБОУ ВО "НИУ "МЭИ", Россия; Центр гидравлических исследований "SIGMA", Чехия</t>
  </si>
  <si>
    <t>https://www.fcpir.ru/participation_in_program/contracts/14.586.21.0060/</t>
  </si>
  <si>
    <t>К1.7</t>
  </si>
  <si>
    <t>Проект "Разработка модельного ряда миниатюрных высокостабильных СВЧ генераторов С и Х диапазонов на отечественной элементной базе" (мер.1.3. ФЦП ИР 14-21), ФГБОУ ВО "НИУ "МЭИ", ООО "Радиокомп", Россия</t>
  </si>
  <si>
    <t>https://www.fcpir.ru/participation_in_program/contracts/05.607.21.0324/</t>
  </si>
  <si>
    <t>К1.8</t>
  </si>
  <si>
    <t>Совместный проект Россия -Монголия  "The research of effective principles of geolocation from unmanned aerial vehicle to detect aquifers in arid soils", ФГБОУ ВО "НИУ "МЭИ", Россия; Mongolia, Institute of Physics and Technology, Mongolian Academy of Sciences</t>
  </si>
  <si>
    <t>http://search.rfbr.ru/</t>
  </si>
  <si>
    <t>К1.9</t>
  </si>
  <si>
    <t>Совместный проект Россия-Чехия "Advanced nanostructured membrane-electrode assembly with the improved mass and charge transport for PEM water electrolysis", ФГБОУ ВО "НИУ "МЭИ", Россия; Czech Republic,  University of Chemistry and Technology Prague</t>
  </si>
  <si>
    <t>К1.10</t>
  </si>
  <si>
    <t>Совместный проект Россия-Республика Беларусь "Моделирование рассуждений когнитивного агента на основе неклассических логик"</t>
  </si>
  <si>
    <t>К1.11</t>
  </si>
  <si>
    <t>Совместный проект Россия-США-Германия "Investigation of fundamental features of the behavior of MHD flows and transport mechanisms in thin shear layers and jets of various types under the influence of magnetic fields", ФГБОУ ВО "НИУ "МЭИ", Россия; University of Michigan-Dearborn, USA; Ilmenau University of Technology, Germany</t>
  </si>
  <si>
    <t>https://www.rscf.ru/project/20-69-46067/</t>
  </si>
  <si>
    <t>К1.12</t>
  </si>
  <si>
    <t>Проведение научно-исследовательских работ в рамках международного научно-образовательного сотрудничества по программе "Михаил Ломоносов" по теме: " Исследование возможности перехода к низкотемпературным системам теплоснабжения и интеграции различных источников энергии в такие системы", Университет прикладных наук и искусства (HAWK) в Геттингене, Германия</t>
  </si>
  <si>
    <t>К1.13</t>
  </si>
  <si>
    <t>Проведение научно-исследовательских работ в рамках международного научно-образовательного сотрудничества по программе "Михаил Ломоносов" по теме: " Исследование эффективности комбинации возобновляемых источников энергии", Университет прикладных наук и искусства (HAWK) в Геттингене, Германия</t>
  </si>
  <si>
    <t>К1.14</t>
  </si>
  <si>
    <t>Проведение научно-исследовательских работ в рамках международного научно-образовательного сотрудничества по программе "Михаил Ломоносов" по теме: " Моделирование процессов гидродинамики и тепломассообмена газожидкостной струи, впрыскиваемой напрямую в камеру сгорания двигателя", Университет Фридриха-Александра, Эрланген-Нюрнберг, Германия</t>
  </si>
  <si>
    <t>К1.15</t>
  </si>
  <si>
    <t>Проведение научно-исследовательских работ в рамках международного научно-образовательного сотрудничества по программе "Михаил Ломоносов" по теме: " Разработка методов преобразований признакового пространства для ослабления корреляционных связей между признаками в системах диагностики динамических объектов сложной параллельной структуры ", Технический университет Ильменау, Германия</t>
  </si>
  <si>
    <t>К1.16</t>
  </si>
  <si>
    <t>Проведение научно-исследовательских работ в рамках международного научно-образовательного сотрудничества по программе "Иммануил Кант" по теме: "Организационно-экономические механизмы повышения эффективности межстрановой энергетической интеграции энергосистем", Технический университет Дрездена, Дрезден, Германия</t>
  </si>
  <si>
    <t>К1.17</t>
  </si>
  <si>
    <t>Совместный проект Россия-Республика Корея "Разработка покрытия  для защиты от коррозии при высокой температуре для использования в котельной системе биотопливной электростанции посредством внедрения оценки искусственных нейронных сетей", ФГБОУ ВО "НИУ "МЭИ", Россия; Korea Institute of Industrial Technology (KITECH), Республика Корея</t>
  </si>
  <si>
    <t>К1.18</t>
  </si>
  <si>
    <t xml:space="preserve">Проект по созданию высокотехнологичного производства «Разработка и создание высокотехнологичного производства быстродействующих полупроводниковых устройств регулирования выходного напряжения трансформаторов под нагрузкой в составе трансформаторных подстанций класса 6-10/0,4 кВ цифровых распределительных сетей», ФГБОУ ВО "НИУ "МЭИ",  ОАО "ЭНИН им.Г.М.Кржижановского", АО ВО «Электроаппарат», Россия; </t>
  </si>
  <si>
    <t>http://p218.ru/winners</t>
  </si>
  <si>
    <t>более 100</t>
  </si>
  <si>
    <t>К1.19</t>
  </si>
  <si>
    <t>Проект по созданию высокотехнологичного производства «Создание инновационных токопроводов классом напряжением 6 – 110 кВ  на основе новых композиционных материалов со встроенными цифровыми элементами  диагностики и мониторинга», ФГБОУ ВО "НИУ "МЭИ",  ООО "Энерготехразвитие", ООО "ПСК ПЛАСТМЕТАЛЛ", Россия;</t>
  </si>
  <si>
    <t>К1.20</t>
  </si>
  <si>
    <t>Китайско-российская объединенная лаборатория по новым энергетическим технологиям в рамках инициативы «Один пояс, один путь», Правительство провинции Хэйлунцзян Китая, Харбинскмй политехнический университет, ИПФХ РАН, НИУ «МЭИ», СПбГУ, МАИ, Самарский университет</t>
  </si>
  <si>
    <t>https://mpei.ru/news/Pages/newsItem.aspx?newsID=2788</t>
  </si>
  <si>
    <t>К1.21</t>
  </si>
  <si>
    <t>Консорциум «Климатическая трансформация энергетической отрасли» (в рамках программы "Приоритет 2030")</t>
  </si>
  <si>
    <t>https://eepir.ru/new/niu-mei-sozdal-konsorcium-po-klimaticheskoj-transformacii-energeticheskoj-otrasli/</t>
  </si>
  <si>
    <t>К1.22</t>
  </si>
  <si>
    <t>Научно-образовательный центр «Лаборатории Касперского»</t>
  </si>
  <si>
    <t>https://mpei.ru/news/Pages/newsItem.aspx?newsID=2658</t>
  </si>
  <si>
    <t>Консорциум «Цифровая энергетика» (в рамках программы "Приоритет 2030")</t>
  </si>
  <si>
    <t>К1.23</t>
  </si>
  <si>
    <t>К1.24</t>
  </si>
  <si>
    <t>Консорциум Центра компетенций Национальной технологической инициативы (НТИ) «Цифровое материаловедение: новые материалы и вещества» на базе Московского государственного технического университета имени Н.Э. Баумана (национальный исследовательский университет)</t>
  </si>
  <si>
    <t>https://nti2035.ru/technology/competence_centers/bmstu.php</t>
  </si>
  <si>
    <t>ООО "Руссская ассоциация разработчиков, производителей и потребителей микроэлектромеханических систем"</t>
  </si>
  <si>
    <t>П6.2</t>
  </si>
  <si>
    <t xml:space="preserve">ЗАО "Санкт-Петербургский Институт Теплоэнергетики"    </t>
  </si>
  <si>
    <t>П6.3</t>
  </si>
  <si>
    <t>ФГУП МОКБ "МАРС"</t>
  </si>
  <si>
    <t>П6.4</t>
  </si>
  <si>
    <t>НП РНК "СИГРЭ"</t>
  </si>
  <si>
    <t>П6.5</t>
  </si>
  <si>
    <t>НП "Энергоаудит-Эксперт"</t>
  </si>
  <si>
    <t>П6.6</t>
  </si>
  <si>
    <t>ФГАОУ ВО "НИУ "МИЭТ"</t>
  </si>
  <si>
    <t>П6.7</t>
  </si>
  <si>
    <t>АНО ВПО “Сколковский институт науки и технологий”</t>
  </si>
  <si>
    <t>П6.8</t>
  </si>
  <si>
    <t>ФГАОУ ВО "Национальный исследовательский Томский политехнический университет"</t>
  </si>
  <si>
    <t>П6.9</t>
  </si>
  <si>
    <t>Уральский федеральный университет имени первого Президента России Б. Н. Ельцина (УрФУ)</t>
  </si>
  <si>
    <t>П6.10</t>
  </si>
  <si>
    <t>ФГБОУ ВО "Тольяттинский государственный университет"</t>
  </si>
  <si>
    <t>П6.11</t>
  </si>
  <si>
    <t>ФГАОУ ВО "Северо-Кавказский федеральный университет"</t>
  </si>
  <si>
    <t>П6.12</t>
  </si>
  <si>
    <t>ВЭИ – филиал ФГУП «РФЯЦ-ВНИИТФ им. академ. Е.И. Забабахина»</t>
  </si>
  <si>
    <t>П6.13</t>
  </si>
  <si>
    <t>ФГБОУ ВО "Северо-Восточный федеральный университет имени М.К. Аммосова"</t>
  </si>
  <si>
    <t>П6.14</t>
  </si>
  <si>
    <t>ФГБОУ ВО "Уфимский государственный нефтяной технический университет"</t>
  </si>
  <si>
    <t>П6.15</t>
  </si>
  <si>
    <t>ФГБОУ ВО «Омский государственный университет путей сообщения»</t>
  </si>
  <si>
    <t>П6.16</t>
  </si>
  <si>
    <t>ФГУП "Всероссийский научно-исследовательский институт физико-технических и радиотехнических измерений"</t>
  </si>
  <si>
    <t>П6.17</t>
  </si>
  <si>
    <t>П6.18</t>
  </si>
  <si>
    <t>П6.19</t>
  </si>
  <si>
    <t>П6.20</t>
  </si>
  <si>
    <t>Национальный университет Сан-Хуан (Аргентина)</t>
  </si>
  <si>
    <t>П6.21</t>
  </si>
  <si>
    <t>Государственный университет Санта Катарин (Бразилия)</t>
  </si>
  <si>
    <t>П6.22</t>
  </si>
  <si>
    <t>П6.23</t>
  </si>
  <si>
    <t>Гаванский высший политехнический Институт (Куба)</t>
  </si>
  <si>
    <t>П6.24</t>
  </si>
  <si>
    <t>Национальный Автономный Университет в Мехико  (Мексика)</t>
  </si>
  <si>
    <t>П6.25</t>
  </si>
  <si>
    <t>Национальный университет Сан-Антонио Абад в Куско (Перу)</t>
  </si>
  <si>
    <t>П6.26</t>
  </si>
  <si>
    <t>Университет Колорадо в Денвере (США)</t>
  </si>
  <si>
    <t>П6.27</t>
  </si>
  <si>
    <t>Хокинг колледж (США)</t>
  </si>
  <si>
    <t>П6.28</t>
  </si>
  <si>
    <t>Инженерный колледж при университете Висконсин-Мэдисон (США)</t>
  </si>
  <si>
    <t>П6.29</t>
  </si>
  <si>
    <t>Университет в городе Глассборо (США)</t>
  </si>
  <si>
    <t>П6.30</t>
  </si>
  <si>
    <t>Технологический Институт имени Роуза- Хулмана (США)</t>
  </si>
  <si>
    <t>П6.31</t>
  </si>
  <si>
    <t>Чилийский унивреситет (Чили)</t>
  </si>
  <si>
    <t>П6.32</t>
  </si>
  <si>
    <t>Технический Университет Амбато (Эквадор)</t>
  </si>
  <si>
    <t>П6.33</t>
  </si>
  <si>
    <t>П6.34</t>
  </si>
  <si>
    <t>П6.35</t>
  </si>
  <si>
    <t>П6.36</t>
  </si>
  <si>
    <t>П6.37</t>
  </si>
  <si>
    <t xml:space="preserve">Университет науки и технологий – Университет г. Дананг (Вьетнам) </t>
  </si>
  <si>
    <t>П6.38</t>
  </si>
  <si>
    <t>Thuyloi университет</t>
  </si>
  <si>
    <t>П6.39</t>
  </si>
  <si>
    <t xml:space="preserve">Университет горного дела и геологии </t>
  </si>
  <si>
    <t>П6.40</t>
  </si>
  <si>
    <t>П6.41</t>
  </si>
  <si>
    <t>Институт энергии и ресурсов (Индия)</t>
  </si>
  <si>
    <t>П6.42</t>
  </si>
  <si>
    <t>П6.43</t>
  </si>
  <si>
    <t>П6.44</t>
  </si>
  <si>
    <t>Институт Технологии (Индонезия)</t>
  </si>
  <si>
    <t>П6.45</t>
  </si>
  <si>
    <t>П6.46</t>
  </si>
  <si>
    <t>Международная академия технологических наук (Иран)</t>
  </si>
  <si>
    <t>П6.47</t>
  </si>
  <si>
    <t>Технологический университет имени Насир ад-Дина Туси (Иран)</t>
  </si>
  <si>
    <t>П6.48</t>
  </si>
  <si>
    <t>Иранский университет науки и технологии в Тегеране (Иран)</t>
  </si>
  <si>
    <t>П6.49</t>
  </si>
  <si>
    <t>Технологический университет Малек Аштар  (Иран)</t>
  </si>
  <si>
    <t>П6.50</t>
  </si>
  <si>
    <t>П6.51</t>
  </si>
  <si>
    <t>П6.52</t>
  </si>
  <si>
    <t>Национальный университет Чеджудо (Корея)</t>
  </si>
  <si>
    <t>П6.53</t>
  </si>
  <si>
    <t>Корейский политехнический университет (Корея)</t>
  </si>
  <si>
    <t>П6.54</t>
  </si>
  <si>
    <t>ЧунАн Университет (Корея)</t>
  </si>
  <si>
    <t>П6.55</t>
  </si>
  <si>
    <t>П6.56</t>
  </si>
  <si>
    <t>Научный университет Малайзии (Малайзия)</t>
  </si>
  <si>
    <t>П6.57</t>
  </si>
  <si>
    <t>П6.58</t>
  </si>
  <si>
    <t>П6.59</t>
  </si>
  <si>
    <t>Бирзейтский университет (Палестина)</t>
  </si>
  <si>
    <t>П6.60</t>
  </si>
  <si>
    <t>П6.61</t>
  </si>
  <si>
    <t>П6.62</t>
  </si>
  <si>
    <t>П6.63</t>
  </si>
  <si>
    <t>Юго-Восточный университет, г. Нанкин (Китай)</t>
  </si>
  <si>
    <t>П6.64</t>
  </si>
  <si>
    <t>П6.65</t>
  </si>
  <si>
    <t>Уханьский Университет гидротехники и электроэнергетики (Китай)</t>
  </si>
  <si>
    <t>П6.66</t>
  </si>
  <si>
    <t>П6.67</t>
  </si>
  <si>
    <t>П6.68</t>
  </si>
  <si>
    <t>П6.69</t>
  </si>
  <si>
    <t>П6.70</t>
  </si>
  <si>
    <t>П6.71</t>
  </si>
  <si>
    <t>П6.72</t>
  </si>
  <si>
    <t>Восточный международный художественный институт (Китай)</t>
  </si>
  <si>
    <t>П6.73</t>
  </si>
  <si>
    <t>Университет Яньтай (Китай)</t>
  </si>
  <si>
    <t>П6.74</t>
  </si>
  <si>
    <t>П6.75</t>
  </si>
  <si>
    <t>П6.76</t>
  </si>
  <si>
    <t>П6.77</t>
  </si>
  <si>
    <t>П6.78</t>
  </si>
  <si>
    <t>П6.79</t>
  </si>
  <si>
    <t>П6.80</t>
  </si>
  <si>
    <t>П6.81</t>
  </si>
  <si>
    <t>П6.82</t>
  </si>
  <si>
    <t>Технологический университет Дунгуань (Китай)</t>
  </si>
  <si>
    <t>П6.83</t>
  </si>
  <si>
    <t>Хэфейский Технологический Университет (Китай)</t>
  </si>
  <si>
    <t>П6.84</t>
  </si>
  <si>
    <t>П6.85</t>
  </si>
  <si>
    <t>П6.86</t>
  </si>
  <si>
    <t>Северо-Восточный университет Китая (г. Шэньян)(Китай)</t>
  </si>
  <si>
    <t>П6.87</t>
  </si>
  <si>
    <t>П6.88</t>
  </si>
  <si>
    <t>Университет Аннабы (Алжир)</t>
  </si>
  <si>
    <t>П6.89</t>
  </si>
  <si>
    <t>Университет Бумердес (Алжир)</t>
  </si>
  <si>
    <t>П6.90</t>
  </si>
  <si>
    <t>Университет Эль-Менуфия (Шебин-Эль-Ком) (Египет)</t>
  </si>
  <si>
    <t>П6.91</t>
  </si>
  <si>
    <t>Университет Айн-Шамс (Египет)</t>
  </si>
  <si>
    <t>П6.92</t>
  </si>
  <si>
    <t>Университет Мансура (Египет)</t>
  </si>
  <si>
    <t>П6.93</t>
  </si>
  <si>
    <t>Университет Суэцкого Канала (Порт- Саид) (Египет)</t>
  </si>
  <si>
    <t>П6.94</t>
  </si>
  <si>
    <t>Университет МОИ (Кения)</t>
  </si>
  <si>
    <t>П6.95</t>
  </si>
  <si>
    <t>Кенийский институт промышленных исследований и развития(Кения)</t>
  </si>
  <si>
    <t>П6.96</t>
  </si>
  <si>
    <t>П6.97</t>
  </si>
  <si>
    <t>Университет Намибии (Намибия)</t>
  </si>
  <si>
    <t>П6.98</t>
  </si>
  <si>
    <t>Formatec (Тунис)</t>
  </si>
  <si>
    <t>П6.99</t>
  </si>
  <si>
    <t>П6.100</t>
  </si>
  <si>
    <t>П6.101</t>
  </si>
  <si>
    <t>П6.102</t>
  </si>
  <si>
    <t>П6.103</t>
  </si>
  <si>
    <t>П6.104</t>
  </si>
  <si>
    <t>П6.105</t>
  </si>
  <si>
    <t>П6.106</t>
  </si>
  <si>
    <t>Берлинский Специальный университет  по технике и хозяйству (Германия)</t>
  </si>
  <si>
    <t>П6.107</t>
  </si>
  <si>
    <t>П6.108</t>
  </si>
  <si>
    <t>П6.109</t>
  </si>
  <si>
    <t>П6.110</t>
  </si>
  <si>
    <t>П6.111</t>
  </si>
  <si>
    <t>П6.112</t>
  </si>
  <si>
    <t>П6.113</t>
  </si>
  <si>
    <t>П6.114</t>
  </si>
  <si>
    <t>П6.115</t>
  </si>
  <si>
    <t>П6.116</t>
  </si>
  <si>
    <t>Институт высоковольтной техники (техники разового разряда) Рейнско-Вестфальской Высшей технической школы Аахен (Германия)</t>
  </si>
  <si>
    <t>П6.117</t>
  </si>
  <si>
    <t>П6.118</t>
  </si>
  <si>
    <t>П6.119</t>
  </si>
  <si>
    <t>Высшая школа Лаузитц (Германия)</t>
  </si>
  <si>
    <t>П6.120</t>
  </si>
  <si>
    <t>П6.121</t>
  </si>
  <si>
    <t>Деггендорфская высшая техническая школа (Германия)</t>
  </si>
  <si>
    <t>П6.122</t>
  </si>
  <si>
    <t xml:space="preserve">Университет прикладных наук и искусств Ганновера (Германия) </t>
  </si>
  <si>
    <t>П6.123</t>
  </si>
  <si>
    <t>П6.124</t>
  </si>
  <si>
    <t>П6.125</t>
  </si>
  <si>
    <t>П6.126</t>
  </si>
  <si>
    <t>П6.127</t>
  </si>
  <si>
    <t>Университет г. Пуатье (Франция)</t>
  </si>
  <si>
    <t>П6.128</t>
  </si>
  <si>
    <t>П6.129</t>
  </si>
  <si>
    <t>П6.130</t>
  </si>
  <si>
    <t>П6.131</t>
  </si>
  <si>
    <t xml:space="preserve">Институт космических исследований Болгарской академии наук (Болгария) </t>
  </si>
  <si>
    <t>П6.132</t>
  </si>
  <si>
    <t>П6.133</t>
  </si>
  <si>
    <t>П6.134</t>
  </si>
  <si>
    <t>П6.135</t>
  </si>
  <si>
    <t>Портсмутский университет в Англии (Великобритания)</t>
  </si>
  <si>
    <t>П6.136</t>
  </si>
  <si>
    <t>Университет Ковентри (Болгария)</t>
  </si>
  <si>
    <t>П6.137</t>
  </si>
  <si>
    <t>Будапештский технический университет (Великобритания)</t>
  </si>
  <si>
    <t>П6.138</t>
  </si>
  <si>
    <t>Мадридский университет имени Карлоса III (Испания)</t>
  </si>
  <si>
    <t>П6.139</t>
  </si>
  <si>
    <t>Итальянская Академия Флоренции (Италия)</t>
  </si>
  <si>
    <t>П6.140</t>
  </si>
  <si>
    <t xml:space="preserve">Римский Университет Сапиенца (Италия)  </t>
  </si>
  <si>
    <t>П6.141</t>
  </si>
  <si>
    <t>Технологический институт Фредерика (Кипр)</t>
  </si>
  <si>
    <t>П6.142</t>
  </si>
  <si>
    <t>П6.143</t>
  </si>
  <si>
    <t>Рижская гимназия Золитуде (Латвия)</t>
  </si>
  <si>
    <t>П6.144</t>
  </si>
  <si>
    <t>П6.145</t>
  </si>
  <si>
    <t>Университет Святых Кирилла и Мефодия в Скопье (Македония)</t>
  </si>
  <si>
    <t>П6.146</t>
  </si>
  <si>
    <t xml:space="preserve">Высшая школа Западного Брабанта (Нидерланды) </t>
  </si>
  <si>
    <t>П6.147</t>
  </si>
  <si>
    <t>Высшая школа Хаге (Нидерланды)</t>
  </si>
  <si>
    <t>П6.148</t>
  </si>
  <si>
    <t>П6.149</t>
  </si>
  <si>
    <t>П6.150</t>
  </si>
  <si>
    <t>П6.151</t>
  </si>
  <si>
    <t>П6.152</t>
  </si>
  <si>
    <t>П6.153</t>
  </si>
  <si>
    <t>П6.154</t>
  </si>
  <si>
    <t>П6.155</t>
  </si>
  <si>
    <t>Познаньский политехнический университет (Польша)</t>
  </si>
  <si>
    <t>П6.156</t>
  </si>
  <si>
    <t>П6.157</t>
  </si>
  <si>
    <t>П6.158</t>
  </si>
  <si>
    <t>П6.159</t>
  </si>
  <si>
    <t>П6.160</t>
  </si>
  <si>
    <t>П6.161</t>
  </si>
  <si>
    <t>П6.162</t>
  </si>
  <si>
    <t>Ченстоховский политехнический институт  (Чехия)</t>
  </si>
  <si>
    <t>П6.163</t>
  </si>
  <si>
    <t xml:space="preserve">Брненский технический университет (Чехия) </t>
  </si>
  <si>
    <t>П6.164</t>
  </si>
  <si>
    <t>П6.165</t>
  </si>
  <si>
    <t>П6.166</t>
  </si>
  <si>
    <t>П6.167</t>
  </si>
  <si>
    <t>П6.168</t>
  </si>
  <si>
    <t>Белорусско-Российский университет (Белоруссия)</t>
  </si>
  <si>
    <t>П6.169</t>
  </si>
  <si>
    <t>П6.170</t>
  </si>
  <si>
    <t>П6.171</t>
  </si>
  <si>
    <t>П6.172</t>
  </si>
  <si>
    <t>П6.173</t>
  </si>
  <si>
    <t>П6.174</t>
  </si>
  <si>
    <t>П6.175</t>
  </si>
  <si>
    <t>П6.176</t>
  </si>
  <si>
    <t>П6.177</t>
  </si>
  <si>
    <t>П6.178</t>
  </si>
  <si>
    <t>П6.179</t>
  </si>
  <si>
    <t>П6.180</t>
  </si>
  <si>
    <t>Худжанский институт ТТУ (Таджикистан)</t>
  </si>
  <si>
    <t>П6.181</t>
  </si>
  <si>
    <t>П6.182</t>
  </si>
  <si>
    <t>Ташкентский политехнический институт (Узбекистан)</t>
  </si>
  <si>
    <t>П6.183</t>
  </si>
  <si>
    <t>П6.184</t>
  </si>
  <si>
    <t>П6.185</t>
  </si>
  <si>
    <t>П6.186</t>
  </si>
  <si>
    <t>Каршинский инженерно-экономический институт (Узбекистан)</t>
  </si>
  <si>
    <t>П6.187</t>
  </si>
  <si>
    <t>П6.188</t>
  </si>
  <si>
    <t>Национальная Академия природоохранного строительства г. Симферополь Россия (Украина)</t>
  </si>
  <si>
    <t>П6.189</t>
  </si>
  <si>
    <t>Киевский политехнический институт (Украина)</t>
  </si>
  <si>
    <t>П6.190</t>
  </si>
  <si>
    <t>Национальный технический университет «Харьковский Политехнический институт»(Украина)</t>
  </si>
  <si>
    <t>П6.191</t>
  </si>
  <si>
    <t>П6.192</t>
  </si>
  <si>
    <t>П6.193</t>
  </si>
  <si>
    <t>П6.194</t>
  </si>
  <si>
    <t>Таллинский Технологический Университет (Эстония)</t>
  </si>
  <si>
    <t>П6.195</t>
  </si>
  <si>
    <t>П6.196</t>
  </si>
  <si>
    <t>Вьетнамский национальный университет (Вьетнам)</t>
  </si>
  <si>
    <t>П6.197</t>
  </si>
  <si>
    <t>П6.198</t>
  </si>
  <si>
    <t>П6.199</t>
  </si>
  <si>
    <t>Технологический университет Хошимина (Вьетнам) (Ho Chi Minh City University of Technolgy, Vietnam National University - HCMC)</t>
  </si>
  <si>
    <t>П6.200</t>
  </si>
  <si>
    <t>Институт нанотехнологий  при Вьетнамском национальном университете города  Хошимин (Вьетнам)</t>
  </si>
  <si>
    <t>П6.201</t>
  </si>
  <si>
    <t>П6.202</t>
  </si>
  <si>
    <t>П6.203</t>
  </si>
  <si>
    <t>П6.204</t>
  </si>
  <si>
    <t>П6.205</t>
  </si>
  <si>
    <t>П6.206</t>
  </si>
  <si>
    <t>Национальный Аэрокосмический университет им.Н.Е.Жуковского "ХАИ"</t>
  </si>
  <si>
    <t>П6.207</t>
  </si>
  <si>
    <t>П6.208</t>
  </si>
  <si>
    <t>Университет Гуантанамо  (Куба)</t>
  </si>
  <si>
    <t>П6.209</t>
  </si>
  <si>
    <t>П6.210</t>
  </si>
  <si>
    <t>П6.211</t>
  </si>
  <si>
    <t>П6.212</t>
  </si>
  <si>
    <t>Учреждение образования «Белорусский торгово-экономический университет потребительской кооперации» (Республика Беларусь)</t>
  </si>
  <si>
    <t>П6.213</t>
  </si>
  <si>
    <t>Белостокский технологический университет (Польша)</t>
  </si>
  <si>
    <t>П6.214</t>
  </si>
  <si>
    <t>П6.215</t>
  </si>
  <si>
    <t>П6.216</t>
  </si>
  <si>
    <t>П6.217</t>
  </si>
  <si>
    <t>П6.218</t>
  </si>
  <si>
    <t>П6.219</t>
  </si>
  <si>
    <t>П6.220</t>
  </si>
  <si>
    <t>П6.221</t>
  </si>
  <si>
    <t>П6.222</t>
  </si>
  <si>
    <t>ПАО "Россети"</t>
  </si>
  <si>
    <t>П6.223</t>
  </si>
  <si>
    <t xml:space="preserve">ПАО "ФСК ЕЭС" </t>
  </si>
  <si>
    <t>П6.224</t>
  </si>
  <si>
    <t>ПАО  "МОЭСК"</t>
  </si>
  <si>
    <t>П6.225</t>
  </si>
  <si>
    <t>ПАО "МРСК Север.Кавказа"</t>
  </si>
  <si>
    <t>П6.226</t>
  </si>
  <si>
    <t>ПАО "МРСК Центра"</t>
  </si>
  <si>
    <t>П6.227</t>
  </si>
  <si>
    <t>ПАО "ФИЦ"</t>
  </si>
  <si>
    <t>П6.228</t>
  </si>
  <si>
    <t>П6.229</t>
  </si>
  <si>
    <t>П6.230</t>
  </si>
  <si>
    <t>АО "РАО ЭС Востока"</t>
  </si>
  <si>
    <t>П6.231</t>
  </si>
  <si>
    <t>П6.232</t>
  </si>
  <si>
    <t>АО "Мосводоканал"</t>
  </si>
  <si>
    <t>П6.233</t>
  </si>
  <si>
    <t>П6.234</t>
  </si>
  <si>
    <t>ООО "Газпром энергохолдинг"</t>
  </si>
  <si>
    <t>П6.235</t>
  </si>
  <si>
    <t>АО "Газпром энергоремонт"</t>
  </si>
  <si>
    <t>П6.236</t>
  </si>
  <si>
    <t>П6.237</t>
  </si>
  <si>
    <t>ПАО "ГМК "Норильский никель"</t>
  </si>
  <si>
    <t>П6.238</t>
  </si>
  <si>
    <t>ОАО "ГСКБ "Алмаз-Антей"</t>
  </si>
  <si>
    <t>П6.239</t>
  </si>
  <si>
    <t>ОАО "ДГК"</t>
  </si>
  <si>
    <t>П6.240</t>
  </si>
  <si>
    <t xml:space="preserve">ПАО "Якутскэнерго" </t>
  </si>
  <si>
    <t>П6.241</t>
  </si>
  <si>
    <t>ООО "ТНЭ"</t>
  </si>
  <si>
    <t>П6.242</t>
  </si>
  <si>
    <t>ЗАО "Техническая инспекция ЕЭС"</t>
  </si>
  <si>
    <t>П6.243</t>
  </si>
  <si>
    <t>ПАО "Электроизолит"</t>
  </si>
  <si>
    <t>П6.244</t>
  </si>
  <si>
    <t>НП "ЭНЕРГОСТРОЙ"</t>
  </si>
  <si>
    <t>П6.245</t>
  </si>
  <si>
    <t>ООО "ВЗОР"</t>
  </si>
  <si>
    <t>П6.246</t>
  </si>
  <si>
    <t>АО "ГОКБ "ПРОЖЕКТОР"</t>
  </si>
  <si>
    <t>П6.247</t>
  </si>
  <si>
    <t>AO "НПП "Исток им.Шокина"</t>
  </si>
  <si>
    <t>П6.248</t>
  </si>
  <si>
    <t>АО "Трест Гидромонтаж"</t>
  </si>
  <si>
    <t>П6.249</t>
  </si>
  <si>
    <t>ЗАО "Теплоком-Инжиниринг"</t>
  </si>
  <si>
    <t>П6.250</t>
  </si>
  <si>
    <t>ОАО "Российская промышленная коллегия"  ОАО "РПК"</t>
  </si>
  <si>
    <t>П6.251</t>
  </si>
  <si>
    <t>ООО "ПСИ"</t>
  </si>
  <si>
    <t>П6.252</t>
  </si>
  <si>
    <t>ООО "НПП НАНОСКАН"</t>
  </si>
  <si>
    <t>П6.253</t>
  </si>
  <si>
    <t>ООО "НПП ВИДЕОСКАН"</t>
  </si>
  <si>
    <t>П6.254</t>
  </si>
  <si>
    <t>ЗАО "Минеральная Вата"</t>
  </si>
  <si>
    <t>П6.255</t>
  </si>
  <si>
    <t>ООО "ЭКФ Электротехника"</t>
  </si>
  <si>
    <t>П6.256</t>
  </si>
  <si>
    <t>П6.257</t>
  </si>
  <si>
    <t>ООО "Компания "Прикладные Технологии"</t>
  </si>
  <si>
    <t>П6.258</t>
  </si>
  <si>
    <t>ООО "ИНБРЭС"</t>
  </si>
  <si>
    <t>П6.259</t>
  </si>
  <si>
    <t>АО "Гидроэлектромонтаж"</t>
  </si>
  <si>
    <t>П6.260</t>
  </si>
  <si>
    <t>ООО "ПиЭлСи Технолоджи"</t>
  </si>
  <si>
    <t>П6.261</t>
  </si>
  <si>
    <t xml:space="preserve"> ООО "Фирма ОРГРЭС"</t>
  </si>
  <si>
    <t>П6.262</t>
  </si>
  <si>
    <t>ООО "СОЛАР СЕКЮРИТИ"</t>
  </si>
  <si>
    <t>П6.263</t>
  </si>
  <si>
    <t>АО "Русатом Автоматизированные системы управления"</t>
  </si>
  <si>
    <t>П6.264</t>
  </si>
  <si>
    <t>ООО "Центр прикладных исследований "Центр опережающих технологий электроэнергетики"</t>
  </si>
  <si>
    <t>П6.265</t>
  </si>
  <si>
    <t>Правительство Самарской области</t>
  </si>
  <si>
    <t>П6.266</t>
  </si>
  <si>
    <t>ПАО "МРСК Сибири"</t>
  </si>
  <si>
    <t>П6.267</t>
  </si>
  <si>
    <t>АО «РАДИУС Автоматика»</t>
  </si>
  <si>
    <t>П6.268</t>
  </si>
  <si>
    <t>ООО "Тольяттинский трансформатор"</t>
  </si>
  <si>
    <t>П6.269</t>
  </si>
  <si>
    <t>АО «НТЦ ФСК ЕЭС»</t>
  </si>
  <si>
    <t>П6.270</t>
  </si>
  <si>
    <t>ООО "Прософт-Системы"</t>
  </si>
  <si>
    <t>П6.271</t>
  </si>
  <si>
    <t>ООО «СМАРТ ГРИД КОМПАНИ»</t>
  </si>
  <si>
    <t>П6.272</t>
  </si>
  <si>
    <t>АО «ЭлеСи»</t>
  </si>
  <si>
    <t>П6.273</t>
  </si>
  <si>
    <t>ОАО "ИнфоТеКС"</t>
  </si>
  <si>
    <t>П6.274</t>
  </si>
  <si>
    <t>АО "Агентство инвестиционного развития Новосибирской области"</t>
  </si>
  <si>
    <t>П6.275</t>
  </si>
  <si>
    <t>ЗАО "Перспективный мониторинг"</t>
  </si>
  <si>
    <t>П6.276</t>
  </si>
  <si>
    <t>АО "Лаборатория Касперского"</t>
  </si>
  <si>
    <t>П6.277</t>
  </si>
  <si>
    <t>АО «Силовые машины – ЗТЛ, ЛМЗ, Электросила, Энергомашэкспорт»</t>
  </si>
  <si>
    <t>П6.278</t>
  </si>
  <si>
    <t>ООО "ИНКО-ТЭК"</t>
  </si>
  <si>
    <t>П6.279</t>
  </si>
  <si>
    <t>Общество с ограниченной ответственностью «Научно-технический центр комплексных проблем механотроники»</t>
  </si>
  <si>
    <t>П6.280</t>
  </si>
  <si>
    <t>ООО "Эксара"</t>
  </si>
  <si>
    <t>П6.281</t>
  </si>
  <si>
    <t>П6.282</t>
  </si>
  <si>
    <t>Международная компания публичное акционерное общество "ЭН+ ГРУП"</t>
  </si>
  <si>
    <t>П6.283</t>
  </si>
  <si>
    <t>ПАО "Электровыпрямитель"</t>
  </si>
  <si>
    <t>П6.284</t>
  </si>
  <si>
    <t>П6.285</t>
  </si>
  <si>
    <t>П6.286</t>
  </si>
  <si>
    <t>П6.287</t>
  </si>
  <si>
    <t>П6.288</t>
  </si>
  <si>
    <t>П6.289</t>
  </si>
  <si>
    <t xml:space="preserve">Электрические сети Вьетнама (Вьетнам) </t>
  </si>
  <si>
    <t>П6.290</t>
  </si>
  <si>
    <t xml:space="preserve">Институт по атомной энергии Вьетнама (ВИНАТОМ)(Вьетнам) </t>
  </si>
  <si>
    <t>П6.291</t>
  </si>
  <si>
    <t>Научно-исследовательский институт Шакхес Паджук (Иран)</t>
  </si>
  <si>
    <t>П6.292</t>
  </si>
  <si>
    <t>П6.293</t>
  </si>
  <si>
    <t>П6.294</t>
  </si>
  <si>
    <t>Непальское-российская ассоциация дружбы (Непал)</t>
  </si>
  <si>
    <t>П6.295</t>
  </si>
  <si>
    <t>П6.296</t>
  </si>
  <si>
    <t>ООО Международный образовательный центр «Пекин Тьян-Фу» (Китай)</t>
  </si>
  <si>
    <t>П6.297</t>
  </si>
  <si>
    <t>Международный учебный центр «ЭкоФорум» (Германия)</t>
  </si>
  <si>
    <t>П6.298</t>
  </si>
  <si>
    <t>П6.299</t>
  </si>
  <si>
    <t>Общество электриков Польши</t>
  </si>
  <si>
    <t>П6.300</t>
  </si>
  <si>
    <t>Пан-Европейское сообщество по сотрудничеству в образовании, культуре, науке и технике «Комениус»</t>
  </si>
  <si>
    <t>П6.301</t>
  </si>
  <si>
    <t>АО "Узбекэнерго" (Узбекистан)</t>
  </si>
  <si>
    <t>П6.302</t>
  </si>
  <si>
    <t>Акционерное общество «Центр международных программ» Республики Казахстан</t>
  </si>
  <si>
    <t>П6.303</t>
  </si>
  <si>
    <t>«Сименс АГ»/Siemens AG (г.Мюнхен, Германия)</t>
  </si>
  <si>
    <t>П6.304</t>
  </si>
  <si>
    <t>ТОО «Евразийская группа» (Казахстан)</t>
  </si>
  <si>
    <t>П6.305</t>
  </si>
  <si>
    <t>АО «Центр международных программ» (Казахстан)</t>
  </si>
  <si>
    <t>П6.306</t>
  </si>
  <si>
    <t>АО "Шнейдер Электрик"</t>
  </si>
  <si>
    <t>П6.307</t>
  </si>
  <si>
    <t>CRYOMECH Inc. (США)</t>
  </si>
  <si>
    <t>П6.308</t>
  </si>
  <si>
    <t>HIWIN Mikrosystem Corp. (Тайвань)</t>
  </si>
  <si>
    <t>П6.309</t>
  </si>
  <si>
    <t>Huawei Technologies Co., Ltd. (Китай)</t>
  </si>
  <si>
    <t>ФЦП «Исследования и разработки по приоритетным направлениям развития научно-технологического комплекса России на 2014—2020 годы»</t>
  </si>
  <si>
    <t>Ф</t>
  </si>
  <si>
    <t>ФЦП «Поддержание, развитие и использование системы ГЛОНАСС на 2012-2020 годы@</t>
  </si>
  <si>
    <t>П7.3</t>
  </si>
  <si>
    <t>Государственная программа города Москвы «Развитие здравоохранения города Москвы (Столичное здравоохранение)</t>
  </si>
  <si>
    <t>Р</t>
  </si>
  <si>
    <t>П7.4</t>
  </si>
  <si>
    <t>ФП "Развитие интеграционных процессов в сфере науки, высшего образования и индустрии" национального проекта "Наука и университеты", подпрограммы "Инфраструктура научной, научно-технической и инновационной деятельности" государственной программы Российской Федерации "Научно-технологическое развитие Российской Федерации"</t>
  </si>
  <si>
    <t>П7.5</t>
  </si>
  <si>
    <t>ФП «Развитие кадрового потенциала в сфере исследований и разработок» национального проекта «Наука»</t>
  </si>
  <si>
    <t>П7.6</t>
  </si>
  <si>
    <t>Подпрограмма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</si>
  <si>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П7.7</t>
  </si>
  <si>
    <t>ФП «Развитие передовой инфраструктуры для проведения исследований и разработок в Российской Федерации» национального проекта «Наука»</t>
  </si>
  <si>
    <t>П7.8</t>
  </si>
  <si>
    <t>Федеральная программа стратегического академического лидерства «Приоритет-2030»</t>
  </si>
  <si>
    <t>П7.9</t>
  </si>
  <si>
    <t>НОЦ Самарской области «Инженерия будущего»</t>
  </si>
  <si>
    <t>П7.10</t>
  </si>
  <si>
    <t>П7.11</t>
  </si>
  <si>
    <t>Научно-образовательный центр МЭИ-ИВТАН РА</t>
  </si>
  <si>
    <t>П7.12</t>
  </si>
  <si>
    <t>П7.13</t>
  </si>
  <si>
    <t>П7.14</t>
  </si>
  <si>
    <t>П7.15</t>
  </si>
  <si>
    <t>П7.16</t>
  </si>
  <si>
    <t>Евразийская технологическая платформа "Энергетика и электрификация"</t>
  </si>
  <si>
    <t>П7.17</t>
  </si>
  <si>
    <t>Энерджинет</t>
  </si>
  <si>
    <t>П7.18</t>
  </si>
  <si>
    <t>Автонет</t>
  </si>
  <si>
    <t>П7.19</t>
  </si>
  <si>
    <t>Технет</t>
  </si>
  <si>
    <t>П7.20</t>
  </si>
  <si>
    <t>Технологии транспортировки электроэнергии и распределенных интеллектуальных энергосистем</t>
  </si>
  <si>
    <t>П7.21</t>
  </si>
  <si>
    <t>Технологии цифрового проектирования и моделирования</t>
  </si>
  <si>
    <t>ЦКП энергоэффективных технологий и техники</t>
  </si>
  <si>
    <t xml:space="preserve"> http://ckp-rf.ru/ckp/3127 ,  http://Ckp-ett.mpei.ru ​​​​</t>
  </si>
  <si>
    <t>Водородная энергетика и электрохимические технологии</t>
  </si>
  <si>
    <t>http://ckp-rf.ru/ckp/3106/, http://Ckp-h2.mpei.ru ​​​​</t>
  </si>
  <si>
    <t>Испытательный полигон технологий транспортировки электроэнергии и распределенных интеллектуальных энергосистем</t>
  </si>
  <si>
    <t>http://ckp-rf.ru/ckp/668788/ , http://nti.mpei.ru/home/cuc/</t>
  </si>
  <si>
    <t>Электронно-лучевые технологии и диагностика материалов</t>
  </si>
  <si>
    <t>https://e-center.mpei.ru/Pages/default.aspx</t>
  </si>
  <si>
    <t>П11.1.6</t>
  </si>
  <si>
    <t>Экспериментальный комплекс уникальных стендов и установок «Гидроударный стенд Эрозия-М»</t>
  </si>
  <si>
    <t xml:space="preserve">http://ckp-rf.ru/usu/73588/, </t>
  </si>
  <si>
    <t>П11.1.7</t>
  </si>
  <si>
    <t>Экспериментальный стенд для исследования гидродинамики и теплообмена жидкометаллических теплоносителей в сильных магнитных полях «Ртутный МГД-стенд»</t>
  </si>
  <si>
    <t>http://ckp-rf.ru/usu/77720/, http://usu-hgmhd.mpei.ru</t>
  </si>
  <si>
    <t>П11.1.8</t>
  </si>
  <si>
    <t>Имитационно-натурный комплекс «Интеллектуальная электроэнергетическая система»</t>
  </si>
  <si>
    <t>http://ckp-rf.ru/usu/506114/</t>
  </si>
  <si>
    <t>Высоковольтный научно-исследовательский комплекс</t>
  </si>
  <si>
    <t>https://ckp-rf.ru/ckp/1911772/</t>
  </si>
  <si>
    <t>П11.1.5</t>
  </si>
  <si>
    <t>М1.175</t>
  </si>
  <si>
    <t>П5.2</t>
  </si>
  <si>
    <t>VII Международная научно-практическая конференция "Современный взгляд на науку и образование"</t>
  </si>
  <si>
    <t>Международная</t>
  </si>
  <si>
    <t>Таганрог</t>
  </si>
  <si>
    <t>К2.2</t>
  </si>
  <si>
    <t xml:space="preserve">Международная научно-практическая конференция "Язык и актуальные проблемы образования" </t>
  </si>
  <si>
    <t>К2.3</t>
  </si>
  <si>
    <t>XXVIII Международная конференция "Математика. Компьютер. Образование" (МКЩ-2021)</t>
  </si>
  <si>
    <t>Ижевск</t>
  </si>
  <si>
    <t>К2.4</t>
  </si>
  <si>
    <t>LXXXVI Международная научно-практическая конференция «Инновационные подходы в современной науке»</t>
  </si>
  <si>
    <t>К2.5</t>
  </si>
  <si>
    <t>Всероссийская конференция «Необратимые процессы в природе и технике»</t>
  </si>
  <si>
    <t>Российская</t>
  </si>
  <si>
    <t>К2.6</t>
  </si>
  <si>
    <t>2021 IEEE Конференция российских молодых исследователей в области электротехники и электроники (2021 ElConRus)</t>
  </si>
  <si>
    <t>Санкт-Петербург</t>
  </si>
  <si>
    <t>К2.7</t>
  </si>
  <si>
    <t>X Международная конференция «Фотоника и информационная оптика» (2021)</t>
  </si>
  <si>
    <t>К2.8</t>
  </si>
  <si>
    <t>28th Conference of Open Innovations Association (FRUCT)</t>
  </si>
  <si>
    <t>К2.9</t>
  </si>
  <si>
    <t>28th International Workshop on Electric Drives: Improvement in Efficiency of Electric Drives (IWED)</t>
  </si>
  <si>
    <t>К2.10</t>
  </si>
  <si>
    <t xml:space="preserve">Международная конференция "Современные методы теории функций и смежные проблемы". Воронежская зимняя математическая школа </t>
  </si>
  <si>
    <t>Воронеж</t>
  </si>
  <si>
    <t>К2.11</t>
  </si>
  <si>
    <t>Международная научно-методическая конференция «Современное образование: повышение конкурентоспособности университетов»</t>
  </si>
  <si>
    <t>Томск</t>
  </si>
  <si>
    <t>К2.12</t>
  </si>
  <si>
    <t xml:space="preserve"> XXXVI Международная научно-практическая конференция Advances in Science and Technology</t>
  </si>
  <si>
    <t>К2.13</t>
  </si>
  <si>
    <t xml:space="preserve"> XXI Международная научно-практическая конференция "Технологии 1С в цифровой трансформации экономики и социальной сферы"</t>
  </si>
  <si>
    <t>К2.14</t>
  </si>
  <si>
    <t xml:space="preserve">Новый мир. Новый язык. Новое мышление.  IV международная научно-практическая конференция New Language. New World. New Thinking  </t>
  </si>
  <si>
    <t>К2.15</t>
  </si>
  <si>
    <t>Международная научно-практическая конференция "Динамика межкультурной коммуникации: актуализация лингвистического и прикладного аспектов"</t>
  </si>
  <si>
    <t>К2.16</t>
  </si>
  <si>
    <t>XXIV конференция "Взаимодействие плазмы с поверхностью"</t>
  </si>
  <si>
    <t>К2.17</t>
  </si>
  <si>
    <t>Международная научно-практическая конференция "Русский и иностранные языки: перспективы преподавания в вузах Таджикистана с использованием современных образовательных технологий"</t>
  </si>
  <si>
    <t>Таджикистан, Душанбе</t>
  </si>
  <si>
    <t>К2.18</t>
  </si>
  <si>
    <t xml:space="preserve">V Международная научно-практическая конференция «Журавлевские чтения. Взаимосвязь педагогической науки и практики» </t>
  </si>
  <si>
    <t>Мытищи, Тамбов</t>
  </si>
  <si>
    <t>К2.19</t>
  </si>
  <si>
    <t>Международная научно-практическая конференция "МЕЖОТРАСЛЕВЫЕ ИССЛЕДОВАНИЯ КАК ОСНОВА РАЗВИТИЯ НАУЧНОЙ МЫСЛИ"</t>
  </si>
  <si>
    <t>Казань</t>
  </si>
  <si>
    <t>К2.20</t>
  </si>
  <si>
    <t>Международная научно-практическая конференцию «Инфокоммуникационные технологии: актуальные вопросы цифровой экономики»</t>
  </si>
  <si>
    <t>К2.21</t>
  </si>
  <si>
    <t>Международная научная конференция Уральского научного форума по проблемам окружающей среды "Устойчивое развитие промышленного региона"</t>
  </si>
  <si>
    <t>Челябинск</t>
  </si>
  <si>
    <t>К2.22</t>
  </si>
  <si>
    <t xml:space="preserve"> Международный симпозиум «Устойчивая энергетика и энергомашиностроение – 2021: SUSE-2021» </t>
  </si>
  <si>
    <t>К2.23</t>
  </si>
  <si>
    <t xml:space="preserve">XX Международная научно-практическая конференция «Опыт и проблемы реформирования системы менеджмента на современном предприятии: тактика и стратегия». </t>
  </si>
  <si>
    <t>Пенза</t>
  </si>
  <si>
    <t>К2.24</t>
  </si>
  <si>
    <t>Национальный круглый стол «Государственное планирование Социально-экономического развития страны и регионов: исторический опыт, современная практика,  перспективы»     (к 100-летию создания ГОСПЛАНА СССР)</t>
  </si>
  <si>
    <t>К2.25</t>
  </si>
  <si>
    <t xml:space="preserve">Международная научно-практическая конференция «Роль социально-гуманитарного знания в развитии интеллектуального потенциала нации»
</t>
  </si>
  <si>
    <t>Белгород</t>
  </si>
  <si>
    <t>К2.26</t>
  </si>
  <si>
    <t>Международная научная конференция, посвященная памяти доктора филологических наук профессора Войловой К.А.</t>
  </si>
  <si>
    <t>К2.27</t>
  </si>
  <si>
    <t>Advances of science 2021: Proceedings of articles the VII International scientific conference</t>
  </si>
  <si>
    <t>Чехия, Карловы Вары</t>
  </si>
  <si>
    <t>К2.28</t>
  </si>
  <si>
    <t>XXXVI Международная конференция «Взаимодействие интенсивных потоков энергии с веществом» (XXXVI International Conference on Interaction of Intense Energy Fluxes with Matter)</t>
  </si>
  <si>
    <t>Приэльбрусье</t>
  </si>
  <si>
    <t>К2.29</t>
  </si>
  <si>
    <t>IV Международный научно-технический форум "Современные технологии в науке и образовании – СТНО-2021"</t>
  </si>
  <si>
    <t>Рязань</t>
  </si>
  <si>
    <t>К2.30</t>
  </si>
  <si>
    <t>2nd International Scientific Conference on Metrological Support of Innovative Technologies, ICMSIT II-2021</t>
  </si>
  <si>
    <t>Красноярск; Санкт-Петербург</t>
  </si>
  <si>
    <t>К2.31</t>
  </si>
  <si>
    <t>Международная научная конференция "Управление водными ресурсами в условиях глобализации"</t>
  </si>
  <si>
    <t>Алма-Ата</t>
  </si>
  <si>
    <t>К2.32</t>
  </si>
  <si>
    <t>XХVII Международная научно-техническая конференция студентов и аспирантов "Радиоэлектроника, электротехника и энергетика" 3ud International Youth Conference on Radio Electronics, Electrical and Power Engineering (REEPE)</t>
  </si>
  <si>
    <t>Москва, Конаково;  ДНР, Донецк;  Таджикистан, Душанбе</t>
  </si>
  <si>
    <t>К2.33</t>
  </si>
  <si>
    <t>ISSDRI 2021 - International Scientific and Practical Conference on Sustainable Development of Regional Infrastructure</t>
  </si>
  <si>
    <t>К2.34</t>
  </si>
  <si>
    <t>XLVIII Международная Звенигородская конференция по физике плазмы и управляемому термоядерному синтезу, ICPAF-2021</t>
  </si>
  <si>
    <t>Звенигород</t>
  </si>
  <si>
    <t>К2.35</t>
  </si>
  <si>
    <t>VII Международная сетевая научно-практическая конференция «Интеграционные процессы в научно-техническом и образовательном пространстве»</t>
  </si>
  <si>
    <t>Москва; Киргизия, Бишкек</t>
  </si>
  <si>
    <t>К2.36</t>
  </si>
  <si>
    <t>2021 20th International Symposium INFOTEH-JAHORINA (INFOTEH)</t>
  </si>
  <si>
    <t>Босния и Герцеговина, Восточное Сараево</t>
  </si>
  <si>
    <t>К2.37</t>
  </si>
  <si>
    <t>2021 Systems of Signals Generating and Processing in the Field of on Board Communications</t>
  </si>
  <si>
    <t>К2.38</t>
  </si>
  <si>
    <t>III Всероссийская научно-практическая конференция "Проблемы и перспективы развития электроэнергетики и электротехники"</t>
  </si>
  <si>
    <t>К2.39</t>
  </si>
  <si>
    <t xml:space="preserve">Международный круглый стол «Маркетинговая лингвистика в эпоху цифровой экономики» </t>
  </si>
  <si>
    <t>К2.40</t>
  </si>
  <si>
    <t>IV International Scientific and Practical Conference "Digital Economy and Finances" " DEFIN-2021"</t>
  </si>
  <si>
    <t>К2.41</t>
  </si>
  <si>
    <t>XXIII International Conference Culture, Personality, Society in the Conditions of Digitalization: Methodology and Experience of Empirical Research Conference</t>
  </si>
  <si>
    <t xml:space="preserve">Екатеринбург </t>
  </si>
  <si>
    <t>К2.42</t>
  </si>
  <si>
    <t>XIV Всероссийская с международным участием научно-практическая конференция Актуальные проблемы и современные технологии преподавания иностранных языков в неспециальных вузах.</t>
  </si>
  <si>
    <t>К2.43</t>
  </si>
  <si>
    <t>IV INTERNATIONAL SCIENTIFIC AND PRACTICAL CONFERENCE "DIGITAL ECONOMY AND FINANCES"</t>
  </si>
  <si>
    <t>К2.44</t>
  </si>
  <si>
    <t>VII Международная конференция "Лазерные, плазменные исследования и технологии" (ЛаПлаз 2021)</t>
  </si>
  <si>
    <t>К2.45</t>
  </si>
  <si>
    <t>МЕЖДУНАРОДНАЯ НАУЧНО- ПРАКТИЧЕСКАЯ КОНФЕРЕНЦИЯ «ЮРИДИЧЕСКАЯ ДЕЯТЕЛЬНОСТЬ В УСЛОВИЯХ ЦИФРОВИЗАЦИИ»</t>
  </si>
  <si>
    <t>Симферополь</t>
  </si>
  <si>
    <t>К2.46</t>
  </si>
  <si>
    <t>VIII Всероссийская научно-практическая конференция с международным участием «Защита от повышенного шума и вибрации»</t>
  </si>
  <si>
    <t>Санкт-Птербург</t>
  </si>
  <si>
    <t>К2.47</t>
  </si>
  <si>
    <t>12th International Conference on Ambient Systems, Networks and Technologies, ANT 2021 / 4th International Conference on Emerging Data and Industry 4.0, EDI40 2021 / Affiliated Workshops</t>
  </si>
  <si>
    <t>Польша, Варшава</t>
  </si>
  <si>
    <t>К2.48</t>
  </si>
  <si>
    <t xml:space="preserve">International Competition of Student Scientific Works ”Black See Science 2021”/ Одесская национальная академия of Food Technologies/ Одесса, Украина. </t>
  </si>
  <si>
    <t>Украина, Одесса</t>
  </si>
  <si>
    <t>К2.49</t>
  </si>
  <si>
    <t>ХIII Всероссийская научно -методическая конференция с международным участием «Актуальные проблемы современной лингвистики и гуманитарных наук»</t>
  </si>
  <si>
    <t>К2.50</t>
  </si>
  <si>
    <t>XIV Международная научно-техническая конференция "Современные методы и технологии создания и обработки материалов" Минск 2021 ФТИ НАН  Электротехнология</t>
  </si>
  <si>
    <t>Белоруссия, Минск</t>
  </si>
  <si>
    <t>К2.51</t>
  </si>
  <si>
    <t>2020 International Conference on World Technological Trends in Agribusiness</t>
  </si>
  <si>
    <t>Омск</t>
  </si>
  <si>
    <t>К2.52</t>
  </si>
  <si>
    <t>Международная научно-практическая конференция «ЖИВОЕ СЛОВО ДОРОЖЕ МЕРТВОЙ БУКВЫ. РАЗГОВОРНАЯ РЕЧЬ В КОММУНИКАТИВНОМ ПРОСТРАНСТВЕ XXI ВЕКА» (конференция памяти профессора Валентина Дмитриевича Девкина)</t>
  </si>
  <si>
    <t>К2.53</t>
  </si>
  <si>
    <t xml:space="preserve">Международная научная конференция "Наука. Исследования. Практика" International Scientific Conference"Science.Research.Practice" 
</t>
  </si>
  <si>
    <t>К2.54</t>
  </si>
  <si>
    <t xml:space="preserve"> XVII международная научная конференция "Развитие современного общества: вызовы и возможности"</t>
  </si>
  <si>
    <t>К2.55</t>
  </si>
  <si>
    <t>IV национальная научно-техническая конференция с международным участием "Технологии будущего"</t>
  </si>
  <si>
    <t>К2.56</t>
  </si>
  <si>
    <t>Российская научно-техническая конференция «Инновационные технологии в электронике и приборостроении» («РНТК ФТИ – 2021»)</t>
  </si>
  <si>
    <t>К2.57</t>
  </si>
  <si>
    <t>XVI всероссийская (VIII международная) научно-техническая конференция студентов, аспирантов и молодых ученых «Энергия-2021»</t>
  </si>
  <si>
    <t>Иваново</t>
  </si>
  <si>
    <t>К2.58</t>
  </si>
  <si>
    <t xml:space="preserve">Транснациональная аналитическая сессия «Алтай медиа Форум» «Алтайский медиабарометр» </t>
  </si>
  <si>
    <t>Барнаул</t>
  </si>
  <si>
    <t>К2.59</t>
  </si>
  <si>
    <t>IX Международная научно-практическая конференция "Культура в фокусе научных парадигм"</t>
  </si>
  <si>
    <t>ДНР, Донецк</t>
  </si>
  <si>
    <t>К2.60</t>
  </si>
  <si>
    <t>International University Science Forum "Science. Education. Practice."</t>
  </si>
  <si>
    <t>Канада, Торонто</t>
  </si>
  <si>
    <t>К2.61</t>
  </si>
  <si>
    <t>IX Международная научно-практическая конференция «ПЕРСПЕКТИВЫ, ОРГАНИЗАЦИОННЫЕ ФОРМЫ И ЭФФЕКТИВНОСТЬ РАЗВИТИЯ СОТРУДНИЧЕСТВА РОССИЙСКИХ И ЗАРУБЕЖНЫХ ВУЗОВ»</t>
  </si>
  <si>
    <t>Королев</t>
  </si>
  <si>
    <t>К2.62</t>
  </si>
  <si>
    <t>XXVI Международная научно-практическая конференция "Наука России: Цели и задачи"</t>
  </si>
  <si>
    <t>К2.63</t>
  </si>
  <si>
    <t>XIII международная научно-практическая конференциия "Наука, культура и образование: поиски и открытия"</t>
  </si>
  <si>
    <t>К2.64</t>
  </si>
  <si>
    <t>14th European Conference on Turbomachinery Fluid dynamics &amp; Thermodynamics</t>
  </si>
  <si>
    <t>Гданьск, Польша</t>
  </si>
  <si>
    <t>К2.65</t>
  </si>
  <si>
    <t>XXXII Всероссийский симпозиум «Радиолокационное исследование природных сред»</t>
  </si>
  <si>
    <t xml:space="preserve">Санкт-Петербург </t>
  </si>
  <si>
    <t>К2.66</t>
  </si>
  <si>
    <t>XVI Международная конференция по электромеханике и робототехнике «Завалишинские чтения – 2021»</t>
  </si>
  <si>
    <t>К2.67</t>
  </si>
  <si>
    <t>VIII Всероссийская научно-практическая конференция молодых ученых, специалистов, аспирантов, студентов и школьников «Гидроэлектростанции в XXI веке»</t>
  </si>
  <si>
    <t>Саяногорск</t>
  </si>
  <si>
    <t>К2.68</t>
  </si>
  <si>
    <t xml:space="preserve">XI Международная научно-практическая конференция «РОССИЯ В МИРЕ: ПРОБЛЕМЫ И ПЕРСПЕКТИВЫ РАЗВИТИЯ МЕЖДУНАРОДНОГО СОТРУДНИЧЕСТВА В ГУМАНИТАРНОЙ И СОЦИАЛЬНОЙ СФЕРЕ»
</t>
  </si>
  <si>
    <t>К2.69</t>
  </si>
  <si>
    <t>XXXVII Международная научно-практическая конференция «Российская наука в современном мире»</t>
  </si>
  <si>
    <t>К2.70</t>
  </si>
  <si>
    <t>X Самарский историко-архивный форум, посвященный 60-летию полета Ю.А. Гагарина в космос</t>
  </si>
  <si>
    <t>Самара</t>
  </si>
  <si>
    <t>К2.71</t>
  </si>
  <si>
    <t> XXVI Международная краеведческая конференция «800 лет со дня рождения князя Александра Невского (1221-1263)»</t>
  </si>
  <si>
    <r>
      <t> </t>
    </r>
    <r>
      <rPr>
        <sz val="10"/>
        <rFont val="Calibri"/>
        <family val="2"/>
        <charset val="204"/>
      </rPr>
      <t xml:space="preserve">Владимир </t>
    </r>
  </si>
  <si>
    <t>К2.72</t>
  </si>
  <si>
    <t>ХII Международная научная конференция студентов и аспирантов, преподавателей "Человек. Образование. Наука. Культура. К 100-летию высшего образования"</t>
  </si>
  <si>
    <t>К2.73</t>
  </si>
  <si>
    <t>31st International Conference Radioelektronika, Microwave and Radio Electronics Week</t>
  </si>
  <si>
    <t>Чехия, Брно</t>
  </si>
  <si>
    <t>К2.74</t>
  </si>
  <si>
    <t>XI Евразийский экономический форум молодёжи «Россия и регионы мира: воплощение идей и экономика возможностей»</t>
  </si>
  <si>
    <t>К2.75</t>
  </si>
  <si>
    <t xml:space="preserve">Всероссийская конференция с международным участием «Учебник как инструмент национально-культурного самоопределения обучающихся», </t>
  </si>
  <si>
    <t>К2.76</t>
  </si>
  <si>
    <t>Международная ежегодная научная конференция «Ломоносовские чтения" Секция Мехеники</t>
  </si>
  <si>
    <t>К2.77</t>
  </si>
  <si>
    <t>VI Международной научно-практической конференции «Релейная защита и автоматизация электроэнергетических систем России»</t>
  </si>
  <si>
    <t>Чебоксары</t>
  </si>
  <si>
    <t>К2.78</t>
  </si>
  <si>
    <t xml:space="preserve">XI Всероссийская научно-практическая конференция «Современное филологическое образование: проблемы и перспективы» </t>
  </si>
  <si>
    <t>К2.79</t>
  </si>
  <si>
    <t>Международный (РФ) Круглый стол "Язык как искусство, посв. 90-летию со дня рождения Л.А.Новикова"</t>
  </si>
  <si>
    <t>К2.80</t>
  </si>
  <si>
    <t>IV Российский энергетический саммит «Энергоснабжение и цифровизация»</t>
  </si>
  <si>
    <t>К2.81</t>
  </si>
  <si>
    <t xml:space="preserve"> IX Российский международный энергетический форум (РМЭФ-2021)</t>
  </si>
  <si>
    <t>К2.82</t>
  </si>
  <si>
    <t>Деловой форум 2021 "Стратегия опережающего развития Евразийского экономического союза"</t>
  </si>
  <si>
    <t>К2.83</t>
  </si>
  <si>
    <t>LXXIV Всероссийская научно-техническая конференция студентов, магистрантов и аспирантов высших учебных заведений с международным участием</t>
  </si>
  <si>
    <t>К2.84</t>
  </si>
  <si>
    <t>XIII научно-практическая конференция «Электроизоляционные материалы и системы изоляции вращающихся электрических машин»</t>
  </si>
  <si>
    <t>Московская обл., с. Атепцево</t>
  </si>
  <si>
    <t>К2.85</t>
  </si>
  <si>
    <t>V Международн научно-практическ конференци «Преподавание иностранного языка в профессиональном контексте: традиции, инновации, перспективы» (памяти профессора Мильруда Радислава Петровича).  TEACHING FOREIGN LANGUAGES IN PROFESSIONAL CONTEXT: TRADITIONS, INNOVATIONS AND PROSPECTS
(In Remembrance of Professor Radislav Milrood)</t>
  </si>
  <si>
    <t>Тамбов</t>
  </si>
  <si>
    <t>К2.86</t>
  </si>
  <si>
    <t xml:space="preserve">V Международная научно-практическая конференция «Язык и речь в Интернете: личность, общество, коммуникация, культура» </t>
  </si>
  <si>
    <t>К2.87</t>
  </si>
  <si>
    <t xml:space="preserve">VI-я международная научно-практическая конференция «РОЛЬ МЕСТНОГО САМОУПРАВЛЕНИЯ В РАЗВИТИИ ГОСУДАРСТВА НА СОВРЕМЕННОМ ЭТАПЕ. </t>
  </si>
  <si>
    <t>К2.88</t>
  </si>
  <si>
    <t>Научно-техническая конференция «Вопросы разработки многоцелевых тренажеров»</t>
  </si>
  <si>
    <t>К2.89</t>
  </si>
  <si>
    <t>XVIII  международная научно-практическая конференция студентов и аспирантов "Информационные технологии, энергетика и экономика (электроэнергетика, электротехника и теплоэнергетика, математическое моделирование и информационные технологии в производстве)</t>
  </si>
  <si>
    <t>К2.90</t>
  </si>
  <si>
    <t>VIII Международная научно-практическая конференция «Инновации и перспективы развития горного машиностроения и электромеханики: IPDME-2021»</t>
  </si>
  <si>
    <t>К2.91</t>
  </si>
  <si>
    <t>V международная научно-практическая конференция «Магия ИННО: Лингвистика и лингводидактика в меняющейся системе координат»</t>
  </si>
  <si>
    <t>К2.92</t>
  </si>
  <si>
    <t xml:space="preserve">Международная научно-практическая конференция «Архитектура и дизайн в цифровую эпоху». </t>
  </si>
  <si>
    <t>К2.93</t>
  </si>
  <si>
    <t>XXVII Международная научно-техническая конференция "Информационные системы и технологии" (ИСТ-2021)</t>
  </si>
  <si>
    <t>Нижний Новгород</t>
  </si>
  <si>
    <t>К2.94</t>
  </si>
  <si>
    <t>III Международная научно-практическая конференция "Современные подходы к повышению качества сервиса в индустрии туризма и гостеприимства в условиях межкультурной коммуникации"</t>
  </si>
  <si>
    <t>К2.95</t>
  </si>
  <si>
    <t>I Международная научно-практическая конференция «Научная инициатива иностранных студентов и аспирантов»</t>
  </si>
  <si>
    <t>К2.96</t>
  </si>
  <si>
    <t>II Международная научно-техническая конференция «Автоматизированные системы управления технологическими процессами АЭС и ТЭС»</t>
  </si>
  <si>
    <t>Беларуссия, Минск</t>
  </si>
  <si>
    <t>К2.97</t>
  </si>
  <si>
    <t xml:space="preserve">Международная молодежная научная конференция "Тинчуринские чтения – 2021 "Энергетика и цифровая трансформация" </t>
  </si>
  <si>
    <t>К2.98</t>
  </si>
  <si>
    <t>Российская научно-практическая конференция с международным участием «Азиатский мир в новых реалиях трансграничья»</t>
  </si>
  <si>
    <t>К2.99</t>
  </si>
  <si>
    <t>XIII Международная научно-практическая конференция «Современный PR: теория, практика, образование»</t>
  </si>
  <si>
    <t>К2.100</t>
  </si>
  <si>
    <t xml:space="preserve">III Международная научно-практическая конференция «Социально-психологические проблемы в сфере сервиса» </t>
  </si>
  <si>
    <t> 70</t>
  </si>
  <si>
    <t>К2.101</t>
  </si>
  <si>
    <t>3rd International Conference on Advanced Technologies in Materials Science, Mechanical and Automation Engineering, MIP: Engineering-III 2021</t>
  </si>
  <si>
    <t>Красноярск</t>
  </si>
  <si>
    <t>К2.102</t>
  </si>
  <si>
    <t>IV международная научная конференция "Приоритетные направления инновационной деятельности в промышленности"  г. Казань</t>
  </si>
  <si>
    <t>К2.103</t>
  </si>
  <si>
    <t xml:space="preserve">VIII Международная научно-практическая конференция «Профессионально направленное обучение русскому языку иностранных граждан»
</t>
  </si>
  <si>
    <t>К2.104</t>
  </si>
  <si>
    <t>Международная конференция «Современные методы теории краевых задач».  Воронежская математическая школа "Понтрягинские чтения – XXXII "</t>
  </si>
  <si>
    <t>К2.105</t>
  </si>
  <si>
    <t>II Всероссийская научно-практическая конференция «Современная российская наука: актуальные вопросы, достижения и инновации»</t>
  </si>
  <si>
    <t>К2.106</t>
  </si>
  <si>
    <t xml:space="preserve">International Conference on IT in Business and  Industry (ITBI 2021) Novosibirsk Russia. Journal of Physics </t>
  </si>
  <si>
    <t>Новосибирск</t>
  </si>
  <si>
    <t>К2.107</t>
  </si>
  <si>
    <t>Международная научно-практическая конференция, посвященная 30-летию Иженерной академии СССР, Российской и Международной академий</t>
  </si>
  <si>
    <t>К2.108</t>
  </si>
  <si>
    <t xml:space="preserve">IX Научно- практическая конф. с международным участием  "Наука настоящего и будущего", </t>
  </si>
  <si>
    <t>К2.109</t>
  </si>
  <si>
    <t>2021 Ural Symposium on Biomedical Engineering, Radioelectronics and Information Technology (USBEREIT)</t>
  </si>
  <si>
    <t>К2.110</t>
  </si>
  <si>
    <t>IX Международная научно-практическая конференция "Вопросы современной филологии и проблемы методики обучения языкам"</t>
  </si>
  <si>
    <t>Брянск</t>
  </si>
  <si>
    <t>К2.111</t>
  </si>
  <si>
    <t xml:space="preserve">Российский форум «МОЛОДЕЖЬ и НАУКА», </t>
  </si>
  <si>
    <t>К2.112</t>
  </si>
  <si>
    <t xml:space="preserve">Международная научная-практическая конференция "Вопросы методики преподавания: от классической системы к смешанному обучению" </t>
  </si>
  <si>
    <t xml:space="preserve">Москва - Мехико - Бремерхафен </t>
  </si>
  <si>
    <t>К2.113</t>
  </si>
  <si>
    <t>VI Международная школа-конференция по катализу для молодых ученых "Каталитический дизайн: от исследований на молекулярном уровне к практической реализации"</t>
  </si>
  <si>
    <t>К2.114</t>
  </si>
  <si>
    <t>X международная научно-практическая конференция «Интегрированные модели и мягкие вычисления в искусственном интеллекте (ИММВ-2021)»</t>
  </si>
  <si>
    <t>Коломна</t>
  </si>
  <si>
    <t>К2.115</t>
  </si>
  <si>
    <t>Международная научно-техническая конференция «Тенденции развития альтернативной и возобновляемой энергетики: вызовы и решения»</t>
  </si>
  <si>
    <t>Узбекистан, Ташкент</t>
  </si>
  <si>
    <t>К2.116</t>
  </si>
  <si>
    <t>13th International Conference on Measurement</t>
  </si>
  <si>
    <t>Смоленице, Словакия</t>
  </si>
  <si>
    <t>К2.117</t>
  </si>
  <si>
    <t>VI Международная научно-практическая конференция «Фундаментальные и прикладные аспекты геологии, геофизики и геоэкологии с использованием современных информационных технологий»</t>
  </si>
  <si>
    <t>Майкоп</t>
  </si>
  <si>
    <t>К2.118</t>
  </si>
  <si>
    <t>Международная научно-техническая конференция "Пром-Инжиниринг" ICIE-2021</t>
  </si>
  <si>
    <t>Сочи</t>
  </si>
  <si>
    <t>К2.119</t>
  </si>
  <si>
    <t xml:space="preserve">18th International Conference on Plasma-Facing Materials and Components for Fusion Applications. </t>
  </si>
  <si>
    <t>Германия, Юлих</t>
  </si>
  <si>
    <t>К2.120</t>
  </si>
  <si>
    <t>XXVII Симпозиум «Динамические и технологические проблемы механики конструкций и сплошных сред» им. А.Г.Горшкова</t>
  </si>
  <si>
    <t>Москва; Вятичи</t>
  </si>
  <si>
    <t>К2.121</t>
  </si>
  <si>
    <t>VIII научно-практическая конференция «Духовно-нравственная культура в высшей школе: Историческая память как основа патриотизма и гражданственности»</t>
  </si>
  <si>
    <t>К2.122</t>
  </si>
  <si>
    <t>XXIX Международные образовательные чтения «Александр Невский: Запад и Восток, историческая память народа»</t>
  </si>
  <si>
    <t>К2.123</t>
  </si>
  <si>
    <t>XIX Международная конференция «Алгебра, теория чисел, дискретная геометрия и многомасштабное моделирование: современные проблемы, приложения и проблемы истории», посвященная двухсотлетию со дня рождения академика П. Л. Чебышева</t>
  </si>
  <si>
    <t>Тула</t>
  </si>
  <si>
    <t>К2.124</t>
  </si>
  <si>
    <t>Международная научно - техническая конференция по авиационным двигателям. International Conference on Aviation motors</t>
  </si>
  <si>
    <t>К2.125</t>
  </si>
  <si>
    <t xml:space="preserve">II Международная конференция «Экономические и социальные тренды устойчивого развития современного общества» </t>
  </si>
  <si>
    <t>Красноярск, Санкт-Петербург</t>
  </si>
  <si>
    <t>К2.126</t>
  </si>
  <si>
    <t>IX Молодежная международная научно-практическая конференция «Новые технологии в газовой отрасли: опыт и преемственность»</t>
  </si>
  <si>
    <t>К2.127</t>
  </si>
  <si>
    <t>ХХIII Международный научно-методический симпозиум «Лемпертовские чтения 2021»</t>
  </si>
  <si>
    <t>Пятигорск</t>
  </si>
  <si>
    <t>К2.128</t>
  </si>
  <si>
    <t xml:space="preserve">Международная научно-практическая конференция «Актуальные вопросы теории и практики преподавания русского языка как иностранного» </t>
  </si>
  <si>
    <t>К2.129</t>
  </si>
  <si>
    <t>XV Всероссийская научная конференция «Поливановские чтения»</t>
  </si>
  <si>
    <t>К2.130</t>
  </si>
  <si>
    <t xml:space="preserve">XXVIII Всероссийская межведомственная военно-научная конференция «Развитие теории и практики применения войсковой ПВО вооруженных сил РФ в современных условиях».  </t>
  </si>
  <si>
    <t>К2.131</t>
  </si>
  <si>
    <t>Международная научно-практическая конференция «Экономическая наука и практика в условиях нестабильности внешней среды и экспансии цифровой глобализации» (ESPE-2021)</t>
  </si>
  <si>
    <t>К2.132</t>
  </si>
  <si>
    <t>III-я Всероссийская заочная научно-практическая конференция «Вопросы современных научных исследований: технические науки и физико-математические науки»</t>
  </si>
  <si>
    <t>Анапа</t>
  </si>
  <si>
    <t>К2.133</t>
  </si>
  <si>
    <t>VI Всероссийская научно-техническая конференция «Климат-2021: современные подходы к оценке воздействия внешних факторов на материалы и сложные технические системы»</t>
  </si>
  <si>
    <t>Геленджик</t>
  </si>
  <si>
    <t>К2.134</t>
  </si>
  <si>
    <t xml:space="preserve"> ХIII Международная научная конференция «Политическое проектирование в пространстве социальных коммуникаций: Тридцать лет без СССР: политические институты и международно-политические практики на постсоветском пространстве»  </t>
  </si>
  <si>
    <t> 100</t>
  </si>
  <si>
    <t> 1</t>
  </si>
  <si>
    <t>К2.135</t>
  </si>
  <si>
    <t>XXII Международная научно-техническая конференция "Измерение, контроль, информатизация"</t>
  </si>
  <si>
    <t>К2.136</t>
  </si>
  <si>
    <t>VI Всероссийская конференция молодых ученых и специалистов "Акустика среды обитания" (АСО-2021)</t>
  </si>
  <si>
    <t>К2.137</t>
  </si>
  <si>
    <t>Международный Костомаровский форум</t>
  </si>
  <si>
    <t>К2.138</t>
  </si>
  <si>
    <t>The XVIII International Scientific Technical Conference «Alternating Current Electric Drives» (ACED 2021)</t>
  </si>
  <si>
    <t>К2.139</t>
  </si>
  <si>
    <t>XXIII Международная Школа-семинар молодых ученых и специалистов под руководством академика А.И. Леонтьева "Проблемы газодинамики и тепломассообмена в энергетических установках"</t>
  </si>
  <si>
    <t>К2.140</t>
  </si>
  <si>
    <t>VII Международная научно-практическая конференция "Инновационные перспективы Донбасса"</t>
  </si>
  <si>
    <t>К2.141</t>
  </si>
  <si>
    <t>IV Международной научно-практической конференции "Менеджмент и предпринимательство
в парадигме устойчивого развития"</t>
  </si>
  <si>
    <t>К2.142</t>
  </si>
  <si>
    <t>Всероссийская молодежная конференция с международным участием "Системные исследования в энергетике -2021"</t>
  </si>
  <si>
    <t>Иркутск</t>
  </si>
  <si>
    <t>К2.143</t>
  </si>
  <si>
    <t>XXII Всероссийская научно-практическая конференция студентов, аспирантов и специалистов «Энергетики и металлурги настоящему и будущему России»</t>
  </si>
  <si>
    <t xml:space="preserve">Магнитогорск </t>
  </si>
  <si>
    <t>К2.144</t>
  </si>
  <si>
    <t>20-th International Workshop on Magneto-Plasma Aerodynamics</t>
  </si>
  <si>
    <t>К2.145</t>
  </si>
  <si>
    <t>Международная научно-практическая конференция "Человек, общество, образование: состояние, проблемы и пути их решения"</t>
  </si>
  <si>
    <t>К2.146</t>
  </si>
  <si>
    <t>XXII Международная научно-практическая конференция "Кирилло - Мефодиевкие чтения"</t>
  </si>
  <si>
    <t>К2.147</t>
  </si>
  <si>
    <t xml:space="preserve">Всероссийский молодежный научный форум «Communication of Students and Post-Graduates in Scientific and Professional Areas» </t>
  </si>
  <si>
    <t>К2.148</t>
  </si>
  <si>
    <t>VII Международная научно-практическая конференция «Магнитолевитационные транспортные системы и технологии» (MTST 2021)</t>
  </si>
  <si>
    <t>К2.149</t>
  </si>
  <si>
    <t xml:space="preserve">IV международноая научно-практическая  конференция "Филологические и педагогические аспекты гуманитарного образования в неязыковых вузах" </t>
  </si>
  <si>
    <t>К2.150</t>
  </si>
  <si>
    <t>Международная научно-практическая конференция «Передовые технологии и современные тенденции в образовании и культуре»</t>
  </si>
  <si>
    <t>К2.151</t>
  </si>
  <si>
    <t>Конференция EEUA для вузов «Онлайн-обучение и экспорт образования: форматы, инструменты, реализация»</t>
  </si>
  <si>
    <t>К2.152</t>
  </si>
  <si>
    <t>Международная научно-практическая конференция «Цифровое правительство: стратегические ориентиры»</t>
  </si>
  <si>
    <t>К2.153</t>
  </si>
  <si>
    <t>XXVII Международная конференция "Математика. Экономика. Образование."</t>
  </si>
  <si>
    <t>Новороссийск</t>
  </si>
  <si>
    <t>К2.154</t>
  </si>
  <si>
    <t>Международная научная конференция"Жизнь языка в культуре и социуме"</t>
  </si>
  <si>
    <t>К2.155</t>
  </si>
  <si>
    <t>VI международная научная конференция "ПРИОРИТЕТНЫЕ НАПРАВЛЕНИЯ ИННОВАЦИОННОЙ ДЕЯТЕЛЬНОСТИ В ПРОМЫШЛЕННОСТИ"</t>
  </si>
  <si>
    <t>К2.156</t>
  </si>
  <si>
    <t>XXXIV Международная научная конференция "Математические Методы в Технике и Технологиях (ММТТ-34)"</t>
  </si>
  <si>
    <t>К2.157</t>
  </si>
  <si>
    <t xml:space="preserve">X Всероссийская НТК  «Электроника и микроэлектроника СВЧ» </t>
  </si>
  <si>
    <t>К2.158</t>
  </si>
  <si>
    <t xml:space="preserve"> XII Международная научно-техническая конференция "Микро- и нанотехнологии в электронике"</t>
  </si>
  <si>
    <t>Нальчик</t>
  </si>
  <si>
    <t>К2.159</t>
  </si>
  <si>
    <t>XXVIII Санкт-Петербургская международная конференция по интегрированным навигационным системам</t>
  </si>
  <si>
    <t>К2.160</t>
  </si>
  <si>
    <t xml:space="preserve">Городская научно-практическая конференция «XIII Сахаровские чтения»
</t>
  </si>
  <si>
    <t>К2.161</t>
  </si>
  <si>
    <t>Международная научно-практическая конференция «Социально-экономическое развитие под влиянием современных глобальных трендов: междисциплинарный подход».</t>
  </si>
  <si>
    <t>К2.162</t>
  </si>
  <si>
    <t>Международная научно-техническая конференция «Состояние и перспективы развития электро- и теплотехнологии» (XXI Бенардосовские чтения)</t>
  </si>
  <si>
    <t>К2.163</t>
  </si>
  <si>
    <t>XXI Международная школа-семинар "Модели и методы аэродинамики"</t>
  </si>
  <si>
    <t>Евпатория</t>
  </si>
  <si>
    <t>К2.164</t>
  </si>
  <si>
    <t>ХIV Всероссийская научно-техническая конференция "Динамика нелинейных дискретных электротехнических и электронных систем"</t>
  </si>
  <si>
    <t>К2.165</t>
  </si>
  <si>
    <t>Международная научно-практическая конференция «Экологическая безопасность и транспорт: проблемы права»</t>
  </si>
  <si>
    <t>К2.166</t>
  </si>
  <si>
    <t>Международная конференция "Аморфные и микрокристаллические полупроводники"</t>
  </si>
  <si>
    <t>К2.167</t>
  </si>
  <si>
    <t>10th Mediterranean Conference on Embedded Computing (MECO)</t>
  </si>
  <si>
    <t>Будва, Черногория</t>
  </si>
  <si>
    <t>К2.168</t>
  </si>
  <si>
    <t>XXV Всероссийская научно-техническая конференция с международным участием “Компьютерные и информационные технологии в науке, инженерии и управлении” «КомТех-2021»</t>
  </si>
  <si>
    <t>К2.169</t>
  </si>
  <si>
    <t>XVIII Международные Березинские чтения «Языковое бытие человека и этноса»</t>
  </si>
  <si>
    <t>К2.170</t>
  </si>
  <si>
    <t>23rd International Conference on Condensed Matter Nuclear Science (ICCF-23)</t>
  </si>
  <si>
    <t>Китай, Сиань</t>
  </si>
  <si>
    <t>К2.171</t>
  </si>
  <si>
    <t xml:space="preserve">III международная научно практическая конференция «Электроэнергетика Таджикистана. Проблемы энергосбережения, энергоэффективности и использования возобновляемых источников энергии, посвященная 30-летию независимости РТ, 90-летию МЭИ и 100-летию плана ГОЭЛРО». </t>
  </si>
  <si>
    <t>К2.172</t>
  </si>
  <si>
    <t>XLVIII Международная научно-практическая конференция «Вопросы управления и экономики: современное состояние актуальных проблем»</t>
  </si>
  <si>
    <t>К2.173</t>
  </si>
  <si>
    <t>ICCS 2021. International Conference on Computional Science</t>
  </si>
  <si>
    <t>Польша, Краков</t>
  </si>
  <si>
    <t>К2.174</t>
  </si>
  <si>
    <t>V Международная конференция "AGRITECH-V-2021: Агробизнес, экологический инжиниринг и биотехнологии"</t>
  </si>
  <si>
    <t>Красноярск, Волгоград;  Узбекистан,Ташкент, Бухара</t>
  </si>
  <si>
    <t>К2.175</t>
  </si>
  <si>
    <t>2021 9th International Conference on Modern Power Systems (MPS)</t>
  </si>
  <si>
    <t>Румыния, Клуж-Напока</t>
  </si>
  <si>
    <t>К2.176</t>
  </si>
  <si>
    <t>Международная научно-практическая конференция «МЕТОДИКА ПРЕПОДАВАНИЯ ИНОСТРАННЫХ ЯЗЫКОВ 2.0: РЕАЛЬНОЕ И ВИРТУАЛЬНОЕ»</t>
  </si>
  <si>
    <t>К2.177</t>
  </si>
  <si>
    <t>XIX межвузовский семинар «Лингвострановедение: методы анализа, технологии обучения»</t>
  </si>
  <si>
    <t>К2.178</t>
  </si>
  <si>
    <t>Международная выставка и форум RENWEX 2021 «Возобновляемая энергетика и электротранспорт»</t>
  </si>
  <si>
    <t>К2.179</t>
  </si>
  <si>
    <t>Международная научно-практическая конференция «Информатизация образования-2021»</t>
  </si>
  <si>
    <t>Липецк</t>
  </si>
  <si>
    <t>К2.180</t>
  </si>
  <si>
    <t>Международная научно-техническая конференция «Проблемы и перспективы развития двигателестроения»</t>
  </si>
  <si>
    <t>К2.181</t>
  </si>
  <si>
    <t xml:space="preserve"> XL Всероссийская научно-техническая конференция "Проблемы эффективности и безопасности функционирования сложных технических систем" </t>
  </si>
  <si>
    <t>Серпухов</t>
  </si>
  <si>
    <t>К2.182</t>
  </si>
  <si>
    <t xml:space="preserve">ХV международная научная конференция по актуальным вопросам теории языка и коммуникации «Язык, коммуникация, перевод» </t>
  </si>
  <si>
    <t>К2.183</t>
  </si>
  <si>
    <t>15th International Conference on Dependability and Complex Systems DepCoS-RELCOMEX 2021</t>
  </si>
  <si>
    <t>Польша, Вроцлав</t>
  </si>
  <si>
    <t>К2.184</t>
  </si>
  <si>
    <t>XIX Всероссийская научная конференция "Нейрокомпьютеры и их применение"</t>
  </si>
  <si>
    <t>К2.185</t>
  </si>
  <si>
    <t>IV Международная научно-практическая конференция «Инновации в технике и технологиях» (ИТТ — 2021)  “INNOVATIONS IN ENGINEERING AND TECHNOLOGY” (ISPCIET-2021)</t>
  </si>
  <si>
    <t>Великий Новгород</t>
  </si>
  <si>
    <t>К2.186</t>
  </si>
  <si>
    <t>Всероссийская открытая научная конференция "Распространение радиоволн"</t>
  </si>
  <si>
    <t>Калининград</t>
  </si>
  <si>
    <t>К2.187</t>
  </si>
  <si>
    <t>XVI Международная научно-техническая конференция "Оптические методы исследования потоков "ОМИП-2021"</t>
  </si>
  <si>
    <t>К2.188</t>
  </si>
  <si>
    <t>52nd International JVE Conference "Nonlinear Dynamics and Chaos in Engineering Applications"</t>
  </si>
  <si>
    <t>К2.189</t>
  </si>
  <si>
    <t>XXXII Конференция c международным участием «Современные информационные технологии</t>
  </si>
  <si>
    <t>Троицк</t>
  </si>
  <si>
    <t>К2.190</t>
  </si>
  <si>
    <t>Международная  научно-техническая конференция «Системы синхронизации, формирования и обработки сигналов в инфокоммуникациях» (СИНХРОИНФО 2021)</t>
  </si>
  <si>
    <t xml:space="preserve">Светлогорск
</t>
  </si>
  <si>
    <t>К2.191</t>
  </si>
  <si>
    <t>IV Международная научно-практическая конференция «Устойчивое развитие и "зеленый" рост на платформе управления инновациями»</t>
  </si>
  <si>
    <t>К2.192</t>
  </si>
  <si>
    <t>II Российский эстетический конгресс</t>
  </si>
  <si>
    <t>К2.193</t>
  </si>
  <si>
    <t>Proceedings of 2021 IEEE International Geoscience and Remote Sensing Symposium</t>
  </si>
  <si>
    <t>Брюссель, Бельгия</t>
  </si>
  <si>
    <t>К2.194</t>
  </si>
  <si>
    <t>17th Conference on Electrical Machines, Drives and Power Systems (ELMA)</t>
  </si>
  <si>
    <t>Болгария, София</t>
  </si>
  <si>
    <t>К2.195</t>
  </si>
  <si>
    <t>Национальная научно-практическая конференция "Энергия инноваций в инженерном образовании"</t>
  </si>
  <si>
    <t>К2.196</t>
  </si>
  <si>
    <t xml:space="preserve">Международный симпозиум по Атмосферной Радиации и  Динамике (МСАРД-2021), </t>
  </si>
  <si>
    <t>К2.197</t>
  </si>
  <si>
    <t>Летняя школа информационной безопасности</t>
  </si>
  <si>
    <t>К2.198</t>
  </si>
  <si>
    <t>V Международная летняя школа по физике взаимодействия плазмы с поверхностью</t>
  </si>
  <si>
    <t>К2.199</t>
  </si>
  <si>
    <t>XXVII Международный Cимпозиум “Оптика атмосферы и океана. Физика атмосферы”</t>
  </si>
  <si>
    <t>К2.200</t>
  </si>
  <si>
    <t>2021 Joint Conference of the European Frequency and Time Forum and IEEE International Frequency Control Symposium (EFTF/IFCS)</t>
  </si>
  <si>
    <t>Франция, Париж</t>
  </si>
  <si>
    <t>К2.201</t>
  </si>
  <si>
    <t>LXXVII Международная научно-практическая конференция "Некоторые особенности перевода отрицательных конструкций в технических текстах"</t>
  </si>
  <si>
    <t>К2.202</t>
  </si>
  <si>
    <t>International Scientific Forum on Sustainable Development and Innovation (WFSDI 2021)</t>
  </si>
  <si>
    <t xml:space="preserve"> Греция, Патры</t>
  </si>
  <si>
    <t>К2.203</t>
  </si>
  <si>
    <t>Всероссийская научно-практическая конференция с международным участием, посвященная 85-летию со дня рождения Э. А. Бондарева "Актуальные вопросы теплофизики, энергетики и гидрогазодинамики в условиях Арктики"</t>
  </si>
  <si>
    <t>Якутск</t>
  </si>
  <si>
    <t>К2.204</t>
  </si>
  <si>
    <t>Всероссийскоая научно-техническоая конференция «Материалы и технологии нового поколения для перспективных изделий авиационной и космической техники»</t>
  </si>
  <si>
    <t>К2.205</t>
  </si>
  <si>
    <t>15th International Conference on Heat Transfer, Fluid Mechanics and Thermodynamics (HEFAT)</t>
  </si>
  <si>
    <t>Нидерланды, Амстердам</t>
  </si>
  <si>
    <t>К2.206</t>
  </si>
  <si>
    <t>Национальная научно-практическая конференция «Энергия инноваций в инженерном образовании»</t>
  </si>
  <si>
    <t>К2.207</t>
  </si>
  <si>
    <t>X Международный аэрокосмический конгресс IAC’2021</t>
  </si>
  <si>
    <t>К2.208</t>
  </si>
  <si>
    <t>International Conference “Scientific research of the SCO countries: synergy and integration”</t>
  </si>
  <si>
    <t>Китай, Пекин</t>
  </si>
  <si>
    <t>К2.209</t>
  </si>
  <si>
    <t xml:space="preserve">18th International Conference on Mobile Systems and Pervasive Computing (MobiSPC) </t>
  </si>
  <si>
    <t>Бельгия, Левен</t>
  </si>
  <si>
    <t>К2.210</t>
  </si>
  <si>
    <t>Всероссийская научно-практическая конференция с международным участием «Интеграция основного и дополнительного образования в условиях цифровой трансформации»</t>
  </si>
  <si>
    <t>К2.211</t>
  </si>
  <si>
    <t>4th International Conference on Signal processing and Machine Learning (SPML-2021)</t>
  </si>
  <si>
    <t>К2.212</t>
  </si>
  <si>
    <t>International Conference "Ecological Paradigms of sustainable Development: Political, Economic and Technological Dimention of Biosphere Problems</t>
  </si>
  <si>
    <t>К2.213</t>
  </si>
  <si>
    <t>25th International Congress of Theoretical and Applied Mechanics</t>
  </si>
  <si>
    <t>Италия, Милан</t>
  </si>
  <si>
    <t>К2.214</t>
  </si>
  <si>
    <t>VI Всероссийская научная конференция "Теплофизика и физическая гидродинамика" с элементами школы молодых ученых.</t>
  </si>
  <si>
    <t>Севастопль</t>
  </si>
  <si>
    <t>К2.215</t>
  </si>
  <si>
    <t>Международная конференция по алгебре, анализу и геометрии 2021</t>
  </si>
  <si>
    <t>К2.216</t>
  </si>
  <si>
    <t>III Международная научно-практическая конференция «Долгосрочное развитие и обеспечение конкурентоспособности общества и государства"</t>
  </si>
  <si>
    <t>Петрозаводск</t>
  </si>
  <si>
    <t>К2.217</t>
  </si>
  <si>
    <t>XXI Международная конференция по науке и технологиям «Россия-Корея-СНГ»</t>
  </si>
  <si>
    <t>К2.218</t>
  </si>
  <si>
    <t>II Научно-техническая конференция с международным участием "Экология в энергетике"</t>
  </si>
  <si>
    <t>К2.219</t>
  </si>
  <si>
    <t>The International Conference ``Nonlinearity, Information and Robotics'' 2021</t>
  </si>
  <si>
    <t>Иннополис</t>
  </si>
  <si>
    <t>К2.220</t>
  </si>
  <si>
    <t>II Всероссийской методико-практической конференции "Современное образование: опыт прошлого, взгляд в будущее"</t>
  </si>
  <si>
    <t>К2.221</t>
  </si>
  <si>
    <t>Международная научно-практическая конференция «Экологические парадигмы устойчивого развития: политическое, экономическое и технологическое измерение биосферных проблем» (EPSD 2021)</t>
  </si>
  <si>
    <t>Санкт Петербург</t>
  </si>
  <si>
    <t>К2.222</t>
  </si>
  <si>
    <t xml:space="preserve"> 2021 56th International Universities Power Engineering Conference (UPEC), Middlesbrough, United Kingdom, </t>
  </si>
  <si>
    <t>Великобритания, Мидлсбро</t>
  </si>
  <si>
    <t>К2.223</t>
  </si>
  <si>
    <t>Международный научно-технический конгресс «Интеллектуальные системы и информационные технологии – 2021»</t>
  </si>
  <si>
    <t>К2.224</t>
  </si>
  <si>
    <t>Всероссийская конференция молодых учёных-механиков, посвященная 60-летию первого полета человека в космос</t>
  </si>
  <si>
    <t>К2.225</t>
  </si>
  <si>
    <t>15th European Conference on Applied Superconductivity (EUCAS 2021)</t>
  </si>
  <si>
    <t>К2.226</t>
  </si>
  <si>
    <t xml:space="preserve">2021 International Russian Automation Conference (RusAutoCon) </t>
  </si>
  <si>
    <t xml:space="preserve"> Сочи</t>
  </si>
  <si>
    <t>К2.227</t>
  </si>
  <si>
    <t>30th International Conference “Nuclear Energy for New Europe”</t>
  </si>
  <si>
    <t>Словения, Блед</t>
  </si>
  <si>
    <t>К2.228</t>
  </si>
  <si>
    <t>10th International Conference on Mathematical Modeling in Physical Sciences</t>
  </si>
  <si>
    <t>Греция, Пелопоннес</t>
  </si>
  <si>
    <t>К2.229</t>
  </si>
  <si>
    <t>XVII Всероссийская школа-конференция молодых ученых "УПРАВЛЕНИЕ БОЛЬШИМИ СИСТЕМАМИ"</t>
  </si>
  <si>
    <t>К2.230</t>
  </si>
  <si>
    <t>2021 XXXI International Scientific Symposium Metrology and Metrology Assurance (MMA)</t>
  </si>
  <si>
    <t>Болгария, Созополь</t>
  </si>
  <si>
    <t>К2.231</t>
  </si>
  <si>
    <t>Joint 20th International Heat Pipe Conference &amp; 14th International Heat Pipe Symposium</t>
  </si>
  <si>
    <t>К2.232</t>
  </si>
  <si>
    <t>Всероссийская открытая конференция по физике облаков и активным воздействиям на гидрометеорологические процессы</t>
  </si>
  <si>
    <t>К2.233</t>
  </si>
  <si>
    <t>6th International Conference on Frontiers of Signal Processing (ICFSP 2021)</t>
  </si>
  <si>
    <t>Франция, Марсель</t>
  </si>
  <si>
    <t>К2.234</t>
  </si>
  <si>
    <t>VII Всероссийская конференция «Нелинейная динамика в когнитивных исследованиях»</t>
  </si>
  <si>
    <t>К2.235</t>
  </si>
  <si>
    <t xml:space="preserve">XVII научные чтения памяти А.С.Попова "От аналогового прошлого к цифровому будущему" 
</t>
  </si>
  <si>
    <t>К2.236</t>
  </si>
  <si>
    <t>Международная научно-техническая конференция "Радионавигационные технологии в приборостроении"</t>
  </si>
  <si>
    <t>Туапсе</t>
  </si>
  <si>
    <t>К2.237</t>
  </si>
  <si>
    <t>16th International Conference on Parallel Computing Technologies PaCT 2021</t>
  </si>
  <si>
    <t> 80</t>
  </si>
  <si>
    <t> 2</t>
  </si>
  <si>
    <t>К2.238</t>
  </si>
  <si>
    <t>XXVIII Международная научно-техническая конференция «Машиностроение и техносфера XXI века»</t>
  </si>
  <si>
    <t>Севастополь</t>
  </si>
  <si>
    <t>К2.239</t>
  </si>
  <si>
    <t>Международный научный семинар им. Ю.Н. Руденко «Методические вопросы исследования надежности больших систем энергетики»</t>
  </si>
  <si>
    <t>К2.240</t>
  </si>
  <si>
    <t>IX Международный симпозиум по теоретической и прикладной плазмохимии</t>
  </si>
  <si>
    <t>К2.241</t>
  </si>
  <si>
    <t xml:space="preserve">III Международная научно-практическая конференция студентов, аспирантов и преподавателей "Современные электротехнические и информационные комплексы и системы" </t>
  </si>
  <si>
    <t>К2.242</t>
  </si>
  <si>
    <t>К2.243</t>
  </si>
  <si>
    <t>XXIX Международная конференция "ЛАЗЕРНО-ИНФОРМАЦИОННЫЕ ТЕХНОЛОГИИ 2021"</t>
  </si>
  <si>
    <t>Новориссийск</t>
  </si>
  <si>
    <t>К2.244</t>
  </si>
  <si>
    <t>XXХ Международная научно-техническая конференция "Современные технологии в задачах управления, автоматики и обработки информации"</t>
  </si>
  <si>
    <t>Алушта</t>
  </si>
  <si>
    <t>К2.245</t>
  </si>
  <si>
    <t>XV Всероссийская с международным участием школа-симпозиум " Анализ, Моделирование, Управление, Развитие социально-экономических систем (АМУР-2021)</t>
  </si>
  <si>
    <t>Судак</t>
  </si>
  <si>
    <t>К2.246</t>
  </si>
  <si>
    <t>TECIS 2021 20th IFAC Conference on Technology, Culture and International Stability</t>
  </si>
  <si>
    <t>К2.247</t>
  </si>
  <si>
    <t>Всероссийская конференции с элементами научной школы для молодых учёных "XXXVII Сибирский теплофизический семинар»</t>
  </si>
  <si>
    <t>К2.248</t>
  </si>
  <si>
    <t>33rd European Modeling and Simulation Symposium (EMSS2021)</t>
  </si>
  <si>
    <t>К2.249</t>
  </si>
  <si>
    <t>XXVII Всероссийская научно-техническая конференция «Инновационная светотехника России»</t>
  </si>
  <si>
    <t>К2.250</t>
  </si>
  <si>
    <t>Proceeding of XIX  International UIE Congress on Evolution and New Trends in Electrothermal Proceeding</t>
  </si>
  <si>
    <t>Чехия, Плзень</t>
  </si>
  <si>
    <t>К2.251</t>
  </si>
  <si>
    <t>XIX Всероссийская конференция иXXIX ежегодная Всероссийская школа-семинар «Интеграция университетов России в мировое образовательное и научное пространство с учетом региональных особенностей»</t>
  </si>
  <si>
    <t>К2.252</t>
  </si>
  <si>
    <t xml:space="preserve">Юбилейная научно-практическая конференция с международным участием «Бизнес-коммуникации, язык, литература и культура» </t>
  </si>
  <si>
    <t>Болгариия, Варна</t>
  </si>
  <si>
    <t>К2.253</t>
  </si>
  <si>
    <t>VI Международная научно-практическая конференция "Дистанционные образовательные технологии"</t>
  </si>
  <si>
    <t>Ялта</t>
  </si>
  <si>
    <t>К2.254</t>
  </si>
  <si>
    <t>Международная конференция "Мальцевсие чтения"</t>
  </si>
  <si>
    <t>К2.255</t>
  </si>
  <si>
    <t>XXIII Всероссийская конференция "Научный сервис в сети Интернет"</t>
  </si>
  <si>
    <t>К2.256</t>
  </si>
  <si>
    <t>The Fourth Russian Conference on Magnetohydrodynamics (RMHD-2021)</t>
  </si>
  <si>
    <t>Пермь</t>
  </si>
  <si>
    <t>К2.257</t>
  </si>
  <si>
    <t>IV Российский конгресс по катализу "РОСКАТАЛИЗ"</t>
  </si>
  <si>
    <t>К2.258</t>
  </si>
  <si>
    <t>VIII Международный Сибирский исторический форум</t>
  </si>
  <si>
    <t>К2.259</t>
  </si>
  <si>
    <t>V Международная научно-практическая интернет-конференция «Развитие культурно-образовательной среды как фактор самореализации личности»</t>
  </si>
  <si>
    <t>К2.260</t>
  </si>
  <si>
    <t>XX Международная конференция «Алгебра, теория чисел, дискретная геометрия и многомасштабное моделирование: современные проблемы, приложения и проблемы истории», посвященная 130-летию со дня рождения академика И. М. Виноградова</t>
  </si>
  <si>
    <t>К2.261</t>
  </si>
  <si>
    <t>II Международная научно-техническая конференция «Smart Energy Systems 2021» (SES-2021)»</t>
  </si>
  <si>
    <t>К2.262</t>
  </si>
  <si>
    <t xml:space="preserve">XIV Международная он-лайн конференция "Language Communication Society: Current Challenges and Beyond", посвященная 30-летнему юбилею Лингвистической ассоциации преподавателей английского языка МГУ им. М.В.Ломоносова (ЛАТЕУМ), </t>
  </si>
  <si>
    <t>К2.263</t>
  </si>
  <si>
    <t>III Всероссийская научно-техническая конференция с международным участием "Борисовские чтения"</t>
  </si>
  <si>
    <t>К2.264</t>
  </si>
  <si>
    <t>IX Междунароная научная конференция "Инновационные технологии, экономика и менеджмент в промышленности"</t>
  </si>
  <si>
    <t>К2.265</t>
  </si>
  <si>
    <t>Международная конференция «Энерго- и ресурсоснабжение: новые исследования, технологии и инновационные подходы»</t>
  </si>
  <si>
    <t>Узбекистан, Карши</t>
  </si>
  <si>
    <t>К2.266</t>
  </si>
  <si>
    <t>Международная научно-техническая конференция «Электротехнические комплексы и системы» (2021 International Ural Conference on Electrical Power Engineering (UralCon))</t>
  </si>
  <si>
    <t>К2.267</t>
  </si>
  <si>
    <t>III Международная конференция «Прикладная физика, информационные технологии и инжиниринг» – «Conference on Applied Physics, Information Technologies and Engineering» (APITECH-II-2021)</t>
  </si>
  <si>
    <t>К2.268</t>
  </si>
  <si>
    <t xml:space="preserve">Международная научная конференция "Русская культура в современном мире (филология, культурология, транслатология)" </t>
  </si>
  <si>
    <t>Словакия, Банска-Быстрица</t>
  </si>
  <si>
    <t>К2.269</t>
  </si>
  <si>
    <t>Международная конференция "Суперкомпьютерные дни в России"</t>
  </si>
  <si>
    <t>100 </t>
  </si>
  <si>
    <t>К2.270</t>
  </si>
  <si>
    <t xml:space="preserve">XIV Международная конференция «Управление развитием крупномасштабных систем» (MLSD’2021) </t>
  </si>
  <si>
    <t>К2.271</t>
  </si>
  <si>
    <t>44th International Convention on Information, Communication and Electronic Technology, секция Engineering Education</t>
  </si>
  <si>
    <t>Хорватия, Опатия</t>
  </si>
  <si>
    <t>К2.272</t>
  </si>
  <si>
    <t>XIX Всероссийская конференция "ДИАГНОСТИКА ВЫСОКОТЕМПЕРАТУРНОЙ ПЛАЗМЫ"</t>
  </si>
  <si>
    <t>К2.273</t>
  </si>
  <si>
    <t>XXXI Международная конференция по компьютерной графике и машинному зрению "ГрафиКон 2021"</t>
  </si>
  <si>
    <t>К2.274</t>
  </si>
  <si>
    <t>Международная научно-практическая конференция «30 лет Содружеству Независимых Государств: итоги, перспективы»</t>
  </si>
  <si>
    <t>К2.275</t>
  </si>
  <si>
    <t>VI Международная конференция по инновациям в неразрушающем контроле (SibTest-2021)</t>
  </si>
  <si>
    <t>К2.276</t>
  </si>
  <si>
    <t xml:space="preserve">XIV Международная научная конференция «Языковые категории и единицы: синтагматический аспект», посвящённая 120-летию профессора Н. П. Прокоповича </t>
  </si>
  <si>
    <t>Владимир</t>
  </si>
  <si>
    <t>К2.277</t>
  </si>
  <si>
    <t>XIX Международная конференция "ПРОБЛЕМЫ ТЕОРЕТИЧЕСКОЙ КИБЕРНЕТИКИ"</t>
  </si>
  <si>
    <t>К2.278</t>
  </si>
  <si>
    <t>Национальная научно-практическая конференция с международным участием «ЦИФРОВЫЕ ТЕХНОЛОГИИ ТРАНСПОРТА»</t>
  </si>
  <si>
    <t>К2.279</t>
  </si>
  <si>
    <t>Международная научно-практическая конференция «Энергетика. Экология. Энергосбережение»</t>
  </si>
  <si>
    <t>Калуга</t>
  </si>
  <si>
    <t>К2.280</t>
  </si>
  <si>
    <t>Международная конференции и выставки «Релейная защита и автоматика энергосистем -2021»</t>
  </si>
  <si>
    <t>К2.281</t>
  </si>
  <si>
    <t>V Международная научная конференция «Интеллектуальные информационные технологии в технике и на производстве» (IITI’21)</t>
  </si>
  <si>
    <t>К2.282</t>
  </si>
  <si>
    <t>VII Международная сетевая научно-техническая конференция «Интеграционные процессы в научно-техническом образовательном пространстве»</t>
  </si>
  <si>
    <t xml:space="preserve"> Киргизия, Ош</t>
  </si>
  <si>
    <t>К2.283</t>
  </si>
  <si>
    <t xml:space="preserve">XI Всероссийская конференция с международным участием «Современные проблемы оптики естественных вод» (ONW’2021) </t>
  </si>
  <si>
    <t>К2.284</t>
  </si>
  <si>
    <t>XIV Международная конференция "Микро- и наноэлектроника – 2021" (ICMNE-2021)</t>
  </si>
  <si>
    <t>К2.285</t>
  </si>
  <si>
    <t>IX Всероссийская конференция с международным участием «ФИЗИКО-ХИМИЧЕСКИЕ ПРОЦЕССЫ В КОНДЕНСИРОВАННЫХ СРЕДАХ И НА МЕЖФАЗНЫХ ГРАНИЦАХ»,посвященная 100-летию со дня рождения Я.А. Угая</t>
  </si>
  <si>
    <t>К2.286</t>
  </si>
  <si>
    <t>Всероссийская научная конференция с международным участием «Геодинамика и напряженное состояние недр Земли», посвященная 90-летию академика РАН М.В.Курлени</t>
  </si>
  <si>
    <t>К2.287</t>
  </si>
  <si>
    <t>Международная мультидисциплинарная конференция по промышленному инжинирингу и современным технологиям FarEastCon-2021</t>
  </si>
  <si>
    <t>Владивосток</t>
  </si>
  <si>
    <t>К2.288</t>
  </si>
  <si>
    <t>LI Международная научно-практическая конференция «Общественные науки в современном мире: политология, социология, философия, история»</t>
  </si>
  <si>
    <t>К2.289</t>
  </si>
  <si>
    <t>VIII Всероссийская конференция по волоконной оптике (ВКВО-2021)</t>
  </si>
  <si>
    <t>К2.290</t>
  </si>
  <si>
    <t>IV Отраслевая конференция по измерительной технике и метрологии для исследований летательных аппаратов "КИМИЛА-2020"</t>
  </si>
  <si>
    <t>Жуковский</t>
  </si>
  <si>
    <t>К2.291</t>
  </si>
  <si>
    <t xml:space="preserve">Международный научный конгресс "Русский язык в глобальном научном и образовательном пространстве"       </t>
  </si>
  <si>
    <t>К2.292</t>
  </si>
  <si>
    <t>II Всероссийская научно-практическая конференция "Актуальные вопросы развития науки и образования на современном этапе: опыт, традиции, инновации"</t>
  </si>
  <si>
    <t>К2.293</t>
  </si>
  <si>
    <t>2021 International Conference on Electromechanical and Energy Systems (SIELMEN)</t>
  </si>
  <si>
    <t xml:space="preserve"> Молдова, Кишинев</t>
  </si>
  <si>
    <t>К2.294</t>
  </si>
  <si>
    <t>I Международная научно-практическая конференция НОПриЛ «Языки и культуры в глобальном образовательном пространстве»</t>
  </si>
  <si>
    <t>К2.295</t>
  </si>
  <si>
    <t>International Conference on Electrical, Computer, Communications and Mechatronics Engineering (ICECCME)</t>
  </si>
  <si>
    <t>Маврикий</t>
  </si>
  <si>
    <t>К2.296</t>
  </si>
  <si>
    <t>2021 International Conference on Automatics and Energy (ICAE 2021)</t>
  </si>
  <si>
    <t>Владивоосток</t>
  </si>
  <si>
    <t>К2.297</t>
  </si>
  <si>
    <t>LXXX Международная научно-практическая конференция «Актуальные вопросы науки»</t>
  </si>
  <si>
    <t>К2.298</t>
  </si>
  <si>
    <t>XIX Национальная конференциия по искусственному интеллекту с международным участием (КИИ-2021)</t>
  </si>
  <si>
    <t>К2.299</t>
  </si>
  <si>
    <t>XXV International Scientific Conference of Young Scientists and Specialists (AYSS-2021)</t>
  </si>
  <si>
    <t>Казахстан, Алмаата</t>
  </si>
  <si>
    <t>К2.300</t>
  </si>
  <si>
    <t xml:space="preserve">2nd International Academic Innovation Forum on Offshore Wind and Wave Energy &amp; 2021 Jiangsu Province graduate students "New energy generation" </t>
  </si>
  <si>
    <t>Китай, Сюйчжоу</t>
  </si>
  <si>
    <t>К2.301</t>
  </si>
  <si>
    <t>Международный форум по энергоэффективности и развитию энергетики РЭН-2021</t>
  </si>
  <si>
    <t>К2.302</t>
  </si>
  <si>
    <t>2021 International Conference on Electrical Engineering and Photonics "EExPolytech-2021"</t>
  </si>
  <si>
    <t>К2.303</t>
  </si>
  <si>
    <t>VIII Международная научно-техническаяконференция "Водоподготовка и водные режимы ТЭС. Цели и задачи."</t>
  </si>
  <si>
    <t>К2.304</t>
  </si>
  <si>
    <t>Круглый стол «Политика защиты окружающей среды в эпоху изменения климата в контексте антропогенных и естественно-природных факторов»</t>
  </si>
  <si>
    <t>К2.305</t>
  </si>
  <si>
    <t>HETS 2021: Международный научно-практический форум по проблемам устойчивого развития в цифровом мире: Человек. Экономика. Технологии. Социум</t>
  </si>
  <si>
    <t>К2.306</t>
  </si>
  <si>
    <t>International Congress on Advances in Nuclear Power Plants 2021</t>
  </si>
  <si>
    <t>ОАЭ, Абу Даби</t>
  </si>
  <si>
    <t>К2.307</t>
  </si>
  <si>
    <t xml:space="preserve">Межвузовская научно-практическая конференция "Иностранный язык в профессиональной сфере: лингвистика, педагогика, межкультурная коммуникация" </t>
  </si>
  <si>
    <t>К2.308</t>
  </si>
  <si>
    <t>VIII международная конференция «Тепломассообмен и гидродинамика в закрученных потоках»</t>
  </si>
  <si>
    <t xml:space="preserve"> Москва</t>
  </si>
  <si>
    <t>К2.309</t>
  </si>
  <si>
    <t xml:space="preserve">Международная научно-практическая конференция «V Фирсовские чтения: Современные языки, коммуникация и миграция в условиях глобализации» </t>
  </si>
  <si>
    <t>К2.310</t>
  </si>
  <si>
    <t>Онлайн-конференция "Большая открытая методическая лаборатория"</t>
  </si>
  <si>
    <t>К2.311</t>
  </si>
  <si>
    <t>Международный Косыгинский форум «Современные задачи инженерных наук»</t>
  </si>
  <si>
    <t>К2.312</t>
  </si>
  <si>
    <t>II Всероссийская научно-практическая конференция с международным участием «ЧЕЛОВЕК В УСЛОВИЯХ НЕОПРЕДЕЛЕННОСТИ»</t>
  </si>
  <si>
    <t>К2.313</t>
  </si>
  <si>
    <t>XVII Международная конференция «Возобновляемая и Малая Энергетика – 2021. Энергосбережение. Автономные системы энергоснабжения стационарных и подвижных объектов» (ВиМЭ-2021)</t>
  </si>
  <si>
    <t>К2.314</t>
  </si>
  <si>
    <t>IV Международная молодежная научно-техническая конференция IEEE «Релейная защита и автоматика»</t>
  </si>
  <si>
    <t>К2.315</t>
  </si>
  <si>
    <t>Международная научно-практическая конференция «Мировая художественная культура XXI века. Предметно-пространственная среда и проблемы культурной идентичности»</t>
  </si>
  <si>
    <t>К2.316</t>
  </si>
  <si>
    <t>Всероссийская научная конференция «XII Семинар ВУЗов по теплофизике и энергетике»</t>
  </si>
  <si>
    <t>Сичи</t>
  </si>
  <si>
    <t>К2.317</t>
  </si>
  <si>
    <t>International Research Conference on Technology, Science, Engineering &amp; Management,  SECTION 10. PSYCHOLOGY AND EDUCATION</t>
  </si>
  <si>
    <t xml:space="preserve"> США, Сиэттл</t>
  </si>
  <si>
    <t>К2.318</t>
  </si>
  <si>
    <t>XXI Международная научно-теоретическая  конференции "Профессиональная культура специалиста будущего"</t>
  </si>
  <si>
    <t>К2.319</t>
  </si>
  <si>
    <t>Международная научно-техническая конференция "ECOPUMP-RUS'2021" Энергоэффективность и инновации в насосостроении</t>
  </si>
  <si>
    <t>К2.320</t>
  </si>
  <si>
    <t>VGB Conference "Chemistry Conference 2021"</t>
  </si>
  <si>
    <t>Германия, Ульм</t>
  </si>
  <si>
    <t>К2.321</t>
  </si>
  <si>
    <t xml:space="preserve"> 2021 21st International Symposium on Power Electronics (Ee)</t>
  </si>
  <si>
    <t>Сербия, Нови-Сад</t>
  </si>
  <si>
    <t>К2.322</t>
  </si>
  <si>
    <t>Научно-практическая конференция "Русский язык в современном мире"</t>
  </si>
  <si>
    <t>К2.323</t>
  </si>
  <si>
    <t>Научно-практическая онлайн-конференция с международным участием "Индивидуализация и персонализация в современном образовании"</t>
  </si>
  <si>
    <t>К2.324</t>
  </si>
  <si>
    <t>32nd DAAAM International Symposium,  B. Katalinic (Ed.), Published by DAAAM International</t>
  </si>
  <si>
    <t>Австрия, Вена</t>
  </si>
  <si>
    <t>К2.325</t>
  </si>
  <si>
    <t>XI МЕЖДУНАРОДНАЯ НАУЧНО-ТЕХНИЧЕСКАЯ КОНФЕРЕНЦИЯ «ЭНЕРГЕТИКА, ИНФОРМАТИКА, ИННОВАЦИИ - 2021»</t>
  </si>
  <si>
    <t>К2.326</t>
  </si>
  <si>
    <t>Международная научно-техническая конференция "ECOPUMP-RUS’2021. Энергоэффективность и инновации в насосостроении"</t>
  </si>
  <si>
    <t>К2.327</t>
  </si>
  <si>
    <t>XII Всероссийская научно-техническая конференция «Энергетика: состояние, проблемы, перспективы"</t>
  </si>
  <si>
    <t>Оренбург</t>
  </si>
  <si>
    <t>К2.328</t>
  </si>
  <si>
    <t xml:space="preserve"> XV Международная научно-практическая конференция "Наука и образование XXI века"</t>
  </si>
  <si>
    <t>К2.329</t>
  </si>
  <si>
    <t>XXXI Международная конференция по компьютерной графике и машинному зрению</t>
  </si>
  <si>
    <t>К2.330</t>
  </si>
  <si>
    <t>IV Международная научная конференция "Наука будущего - наука молодых"</t>
  </si>
  <si>
    <t xml:space="preserve">Москва, Калининград </t>
  </si>
  <si>
    <t>К2.331</t>
  </si>
  <si>
    <t xml:space="preserve">XVI HYdrogen POwer Theoretical and Engineering Solutions International Symposium </t>
  </si>
  <si>
    <t>К2.332</t>
  </si>
  <si>
    <t>XXII Научно-технической конференции учёных и специалистов, посвященной 60-летию полета Ю.А. Гагарина</t>
  </si>
  <si>
    <t>К2.333</t>
  </si>
  <si>
    <t>Международная научно-практическая конференция «Инновационные производственные технологии и ресурсосберегающая энергетика»</t>
  </si>
  <si>
    <t>К2.334</t>
  </si>
  <si>
    <t xml:space="preserve">IX Международная научно-практическая конференция «Управленческие науки в современном мире» </t>
  </si>
  <si>
    <t>К2.335</t>
  </si>
  <si>
    <t>VI Всероссийский социологический конгресс «Социология и общество: традиции и инновации в социальном развитии регионов» </t>
  </si>
  <si>
    <t>К2.336</t>
  </si>
  <si>
    <t>Школа молодых ученых «Приоритеты научно-технологического развития энергетики России»</t>
  </si>
  <si>
    <t>К2.337</t>
  </si>
  <si>
    <t>III Международная научно-практическая конференция «Системы управления, математическое моделирование, автоматизация и энергоэффективность» (SUMMA 2021)</t>
  </si>
  <si>
    <t>К2.338</t>
  </si>
  <si>
    <t>XIX Международная научно-практическая конференция "Энерго- и ресурсосбережение - XXI век"</t>
  </si>
  <si>
    <t>Орел</t>
  </si>
  <si>
    <t>К2.339</t>
  </si>
  <si>
    <t>XI Международная молодежная научно-практическая конференция «Математическое моделирование процессов и систем»</t>
  </si>
  <si>
    <t>Стерлитамак</t>
  </si>
  <si>
    <t>К2.340</t>
  </si>
  <si>
    <t>XV Международная научно-техническая конференция "Динамика систем, механизмов и машин"</t>
  </si>
  <si>
    <t>К2.341</t>
  </si>
  <si>
    <t>2021 International scientific forum on computer and energy Sciences (WFCES 2021)</t>
  </si>
  <si>
    <t>Казахстан, Алматы</t>
  </si>
  <si>
    <t>К2.342</t>
  </si>
  <si>
    <t>Международная научно-техническая конференция "Ural-Siberian Smart Energy Conference  (USSEC) 2021"</t>
  </si>
  <si>
    <t>К2.343</t>
  </si>
  <si>
    <t>Круглый стол со всероссийским и международным участием "Инновационные решения социальных, экономических и технологическихпроблем современного общества"</t>
  </si>
  <si>
    <t>К2.344</t>
  </si>
  <si>
    <t>IEEE 2021 62nd International Scientific Conference of Riga Technical University on Power and Electrical Engineering (RTUCON)</t>
  </si>
  <si>
    <t>Латвия, Рига</t>
  </si>
  <si>
    <t>К2.345</t>
  </si>
  <si>
    <t xml:space="preserve">V Международная научная конференция «Конкурентоспособность и развитие социально-экономических систем» памяти академика А. И. Татаркина </t>
  </si>
  <si>
    <t>К2.346</t>
  </si>
  <si>
    <t xml:space="preserve"> XVII Международная научно-техническая конференция «Электрические комплексы и системы» (ICOECS 2021)</t>
  </si>
  <si>
    <t>К2.347</t>
  </si>
  <si>
    <t>LI Международная научно-практическая конференция с элементами научной школы "Федоровские чтения - 2021"</t>
  </si>
  <si>
    <t>К2.348</t>
  </si>
  <si>
    <t>IV международная конференция "Электронно-лучевая сварка и смежные технологии"</t>
  </si>
  <si>
    <t>К2.349</t>
  </si>
  <si>
    <t>V Международный Конгресс  преподавателей и руководителей подготовительных факультетов (отделений) вузов РФ «Довузовский этап обучения в России и мире: язык, адаптация, социум, специальность»</t>
  </si>
  <si>
    <t>К2.350</t>
  </si>
  <si>
    <t xml:space="preserve">Российско-германский семинар в рамках реализации Российско-Германской Дорожной карты сотрудничества в области образования, науки, научных исследований и инноваций </t>
  </si>
  <si>
    <t>К2.351</t>
  </si>
  <si>
    <t>VII Всероссийский форум "Национальная система квалификаций России"</t>
  </si>
  <si>
    <t>К2.352</t>
  </si>
  <si>
    <t>XI Международная научно-техническая конференция «Проблемы вибрации, виброналадки, вибромониторинга и диагностики оборудования электрических станций»</t>
  </si>
  <si>
    <t>К2.353</t>
  </si>
  <si>
    <t>XV International Scientific and Technical Conference «Actual Problems Of Electronic Instrument Engineering»(APEIE 2021)</t>
  </si>
  <si>
    <t>К2.354</t>
  </si>
  <si>
    <t>XX Международная конференция "Авиация и космонавтика"</t>
  </si>
  <si>
    <t>К2.355</t>
  </si>
  <si>
    <t>Международная научная конференция "Лекантовские чтения – 2021"</t>
  </si>
  <si>
    <t>К2.356</t>
  </si>
  <si>
    <t>Международная молодежная школа и конференция по вычислительно-информационным технологиям для наук об окружающей среде, посвященные памяти члена-корреспондента РАН Василия Николаевича Лыкосова CITES-2021</t>
  </si>
  <si>
    <t>К2.357</t>
  </si>
  <si>
    <t xml:space="preserve">XXI Международная конференция "Математическое моделирование и суперкомпьютерные технологии" </t>
  </si>
  <si>
    <t xml:space="preserve">Нижний Новгород </t>
  </si>
  <si>
    <t>К2.358</t>
  </si>
  <si>
    <t>Всероссийская научно-перактическая конференция "Социальные коммуникации: векторы будущего"</t>
  </si>
  <si>
    <t>К2.359</t>
  </si>
  <si>
    <t>International Scientific Conference of Communications, Information, Electronic and Energy Systems – CIEES 2021</t>
  </si>
  <si>
    <t>Болгария, Русе</t>
  </si>
  <si>
    <t>К2.360</t>
  </si>
  <si>
    <t xml:space="preserve">Всероссийская научная конференция XV Ковалевские чтения «Социолог: образование и профессиональные траектории" </t>
  </si>
  <si>
    <t>К2.361</t>
  </si>
  <si>
    <t>Всероссийская научно-перактическая конференция «Пространственное развитие Российской Федерации: современные тенденции и вызовы»</t>
  </si>
  <si>
    <t>К2.362</t>
  </si>
  <si>
    <t>XXVIII Международная конференция «Электромагнитное поле и материалы (фундаментальные физические исследования)»</t>
  </si>
  <si>
    <t>К2.363</t>
  </si>
  <si>
    <t>III International Scientific Conference "Spatial Development of Territories"</t>
  </si>
  <si>
    <t>К2.364</t>
  </si>
  <si>
    <t>XII Международная научная конференция «Интеллектуальные системы и компьютерные науки» </t>
  </si>
  <si>
    <t>К2.365</t>
  </si>
  <si>
    <t>XXI Международная научно-практическая конференция «КУЛАГИНСКИЕ ЧТЕНИЯ: техника и технологии производственных процессов»</t>
  </si>
  <si>
    <t>Чита</t>
  </si>
  <si>
    <t>К2.366</t>
  </si>
  <si>
    <t>Онлайн-конференция Международного форума «Электрические сети»</t>
  </si>
  <si>
    <t>К2.367</t>
  </si>
  <si>
    <t>Международная научно-техническая конференция "Гидравлика"</t>
  </si>
  <si>
    <t>К2.368</t>
  </si>
  <si>
    <t>Международная инновационная конференция молодых учёных и студентов по современным проблемам машиноведения МИКМУС-2021</t>
  </si>
  <si>
    <t xml:space="preserve">Москва </t>
  </si>
  <si>
    <t>К2.369</t>
  </si>
  <si>
    <t>XII Международная конференция – школа молодых ученых «Волны и вихри в сложных средах»</t>
  </si>
  <si>
    <t>К2.370</t>
  </si>
  <si>
    <t>XI Всероссийская научная конференция с международным участием "Актуальные проблемы современной механики сплошных сред и небесной механики"</t>
  </si>
  <si>
    <t>К2.371</t>
  </si>
  <si>
    <t>IV Международная научно-практическая конференция «Социально-психологические проблемы в сфере сервиса»</t>
  </si>
  <si>
    <t>К2.372</t>
  </si>
  <si>
    <t>Научно-методическая конференция «Междисциплинарный подход к подготовке современного педагога»</t>
  </si>
  <si>
    <t>Мытищи</t>
  </si>
  <si>
    <t>К2.373</t>
  </si>
  <si>
    <t>XXV Международная научная конференция «История отечественных спецслужб: источниковедение и историография. Исторические чтения на Лубянке.</t>
  </si>
  <si>
    <t>К2.374</t>
  </si>
  <si>
    <t xml:space="preserve">Международная научно-практическая конференция «Индоевропейские языки: общелингвистические и методологические аспекты» 
</t>
  </si>
  <si>
    <t>К2.375</t>
  </si>
  <si>
    <t>V Международная научно-техническая конференция «ПРОБЛЕМЫ И ПЕРСПЕКТИВЫ РАЗВИТИЯ ЭНЕРГЕТИКИ, ЭЛЕКТРОТЕХНИКИ И ЭНЕРГОЭФФЕКТИВНОСТИ»</t>
  </si>
  <si>
    <t>К2.376</t>
  </si>
  <si>
    <t xml:space="preserve">Международная научно-практическая конференция "Би-, поли-, транслингвизм и лингвистическое образование» под эгидой МАПРЯЛ"
</t>
  </si>
  <si>
    <t>К2.377</t>
  </si>
  <si>
    <t>Международный научный Конгресс  "Русский язык в глобальном научном и образовательном пространстве"</t>
  </si>
  <si>
    <t>К2.378</t>
  </si>
  <si>
    <t xml:space="preserve">XII-й Всероссийская научно-практическая конференция «Государство, власть, управление и право» </t>
  </si>
  <si>
    <t>К2.379</t>
  </si>
  <si>
    <t>XV Всероссийская научная конференция молодых ученых «НАУКА. ТЕХНОЛОГИИ. ИННОВАЦИИ»</t>
  </si>
  <si>
    <t>К2.380</t>
  </si>
  <si>
    <t>Научно-практическая конференция «Возобновляемые источники энергии в Прикаспии»</t>
  </si>
  <si>
    <t>Астрахань</t>
  </si>
  <si>
    <t>К2.381</t>
  </si>
  <si>
    <t>V национальная научно-практическая конференция «Технологии будущего»</t>
  </si>
  <si>
    <t>К2.382</t>
  </si>
  <si>
    <t>Деловой форум «Безопасность и охрана труда - 2021» (БИОТ-2021)</t>
  </si>
  <si>
    <t>К2.383</t>
  </si>
  <si>
    <t>Международная научная конференция «Фундаментальные и прикладные задачи механики» (Fundamental and applied problems of mechanics (FAPM-2019)</t>
  </si>
  <si>
    <t>К2.384</t>
  </si>
  <si>
    <t>IV Международная научно-практическая конференция «Современное программирование»</t>
  </si>
  <si>
    <t>Нижневартовск</t>
  </si>
  <si>
    <t>К2.385</t>
  </si>
  <si>
    <t>XХV Международная научно-техническая конференция студентов и аспирантов «Гидромашины, гидроприводы и гидропневмоавтоматика»</t>
  </si>
  <si>
    <t>К2.386</t>
  </si>
  <si>
    <t xml:space="preserve">VII международная научно-практическая конференция «Актуальные проблемы и перспективы развития государственного и муниципального управления» </t>
  </si>
  <si>
    <t>К2.387</t>
  </si>
  <si>
    <t xml:space="preserve">Международная научная конференция «Управление устойчивостью стратегического развития международных транспортных систем» </t>
  </si>
  <si>
    <t>К2.388</t>
  </si>
  <si>
    <t>Студенческая научно-практическая конференция, посвященная Великой отечественной войне 1941-1945 гг., восстановлению исторической справедливости, борьбе против фальсификации истории на основе материалов проекта «Без срока давности»</t>
  </si>
  <si>
    <t>К2.389</t>
  </si>
  <si>
    <t>International Conference on Electrical, Computer and Energy Technologies (ICECET)</t>
  </si>
  <si>
    <t>Южно-Африканская респеблика, Кейптаун</t>
  </si>
  <si>
    <t>К2.390</t>
  </si>
  <si>
    <t>X Всероссийская (с международным участием) научно-практическая конференция «Энергетика в современном мире»</t>
  </si>
  <si>
    <t>К2.391</t>
  </si>
  <si>
    <t>Международная научно-практическая конференция "Современные проблемы металлургической промышленности"</t>
  </si>
  <si>
    <t>Душанбе, Таджикистан</t>
  </si>
  <si>
    <t>К2.392</t>
  </si>
  <si>
    <t>Международная научно-практическая конференция «Развивая энергетическую повестку будущего»</t>
  </si>
  <si>
    <t>К2.393</t>
  </si>
  <si>
    <t>Международная научно-практическая конференция студентов, аспирантов и молодых ученых «Энерго- и ресурсосбережение. Энергообеспечение. Нетрадиционные и возобновляемые источники энергии. Атомная энергетика» - 2021</t>
  </si>
  <si>
    <t>К2.394</t>
  </si>
  <si>
    <t>III Всероссийская научная конференция с международным участием «Концепции в современном дизайне»</t>
  </si>
  <si>
    <t>К2.395</t>
  </si>
  <si>
    <t>XX Национальная научная конференция с международным участиемя "РОССИЯ: ТЕНДЕНЦИИ И ПЕРСПЕКТИВЫ РАЗВИТИЯ"</t>
  </si>
  <si>
    <t>К2.396</t>
  </si>
  <si>
    <t>Конференция "Современные ВТСП материалы, технологии и устройства". Третья сессия</t>
  </si>
  <si>
    <t>К2.397</t>
  </si>
  <si>
    <t>XLI Всероссийский симпозиум по механике и процессам управления, посвященный 60- летию полета Ю.А.Гагарина в космос</t>
  </si>
  <si>
    <t>Миасс</t>
  </si>
  <si>
    <t>К2.398</t>
  </si>
  <si>
    <t>XVI Форум Гильдии экспертов «Новые технологии оценки качества образования - 2021»</t>
  </si>
  <si>
    <t>К2.399</t>
  </si>
  <si>
    <t>Научная конференция "Бардинские чтения - 2021"</t>
  </si>
  <si>
    <t>К2.400</t>
  </si>
  <si>
    <t>Научный онлайн симпозпозиум "Алтайский медиабарометр: Культурная и языковая идентичность Восточной и Центральной Азии"</t>
  </si>
  <si>
    <t>К2.401</t>
  </si>
  <si>
    <t>V Международная научно-практическая конференция: «Передовое развитие современной науки как драйвер роста экономики и социальной сферы»</t>
  </si>
  <si>
    <t>К2.402</t>
  </si>
  <si>
    <t>Всероссийская научная конференция «Троицкие чтения», посвященная 90-летию со дня рождения Н.А. Троицкого</t>
  </si>
  <si>
    <t>Саратов</t>
  </si>
  <si>
    <t>К2.403</t>
  </si>
  <si>
    <t xml:space="preserve">Международная научно-практическая конференция Речь и языки общения в конфликтогенном мире"
</t>
  </si>
  <si>
    <t>К2.404</t>
  </si>
  <si>
    <t>VII Всероссийская научно-техническая конференция "Актуальные проблемы электроэнергетики - 2021"</t>
  </si>
  <si>
    <t>Нижний Новгорол</t>
  </si>
  <si>
    <t>К2.405</t>
  </si>
  <si>
    <t>Форум «Наследники Александра Невского»</t>
  </si>
  <si>
    <t>К2.406</t>
  </si>
  <si>
    <t xml:space="preserve">Всероссийская научно-практическая конференция с международным участием "Роль и место лингвокультурной адаптации художественного текста в теории и практике перевода" </t>
  </si>
  <si>
    <t>К2.407</t>
  </si>
  <si>
    <t>Международная конференция «Дифференциальные уравнения и смежные вопросы», посвященная выдающемуся математику И.Г. Петровскому.</t>
  </si>
  <si>
    <t>К2.408</t>
  </si>
  <si>
    <t>VII Vеждународный научный форум «КУЛЬТУРНОЕ НАСЛЕДИЕ СЕВЕРНОГО КАВКАЗА КАК РЕСУРС МЕЖНАЦИОНАЛЬНОГО СОГЛАСИЯ»</t>
  </si>
  <si>
    <t>ФГБОУ ВО "НИУ "МЭИ"</t>
  </si>
  <si>
    <t/>
  </si>
  <si>
    <t>АО «РАСУ»</t>
  </si>
  <si>
    <t>Актуальные вопросы синтеза регуляторов в электроприводах  и методические аспекты их преподавания</t>
  </si>
  <si>
    <t>Акционерное общество "Производственный комплекс ХК ЭЛЕКТРОЗАВОД"</t>
  </si>
  <si>
    <t>Вероятностные методы строительной механики и теория надежности</t>
  </si>
  <si>
    <t>Акционерное общество "Чебоксарский электроаппаратный завод"; ООО НПП "ЭКРА"; Открытое акционерное общество "Ямал СПГ"; ПАО "НЛМК"</t>
  </si>
  <si>
    <t>Благотворительный фонд поддержки патриотического воспитания «Интеллект»</t>
  </si>
  <si>
    <t>Внедрение профессий Future Skills в образовательный процесс</t>
  </si>
  <si>
    <t>Акционерное общество «Силовые машины - ЗТЛ, ЛМЗ, Электросила, Энергомашэкспорт»</t>
  </si>
  <si>
    <t>Акционерное общество "НАУЧНО_ПРОИЗВОДСТВЕННАЯ КОМПАНИЯ МЕДИАНА-ФИЛЬТР"</t>
  </si>
  <si>
    <t>Вопросы применения масел в электроэнергетике</t>
  </si>
  <si>
    <t>Гидроэнергетические установки</t>
  </si>
  <si>
    <t>Деловые коммуникации и академическое письмо</t>
  </si>
  <si>
    <t>ИП Стыцюра Д.В.; НП "Центр по экологической оценке "Эколайн"; ООО "ПримЭКОаудит"; ООО « ЭкоАудитЧ»; ООО «Аудит-природа»; ООО «Биомаркет Сервис»; ООО «ЕКОМС»; ООО «ИНТЕГРА»; ООО «Норма»; ООО «НПЦ ЮМАН»; ООО «Прогресс»; ООО «ПрофЦентрЭко»; ООО «РЦЭК»; ООО «Сфера»; ООО «СЭА»; ООО «Фонд «Экология Дона»; ООО «ЭКОБОН»; ООО «Эко-Технология+»; ООО «ЮА «ФОБОС»; ООО НПО «Центр экологического аудита»; ФГБУ «ЦЛАТИ по ПФО и физлица</t>
  </si>
  <si>
    <t>Инженерно-геодезические изыскания для строительства</t>
  </si>
  <si>
    <t>Информатизация инженерного образования</t>
  </si>
  <si>
    <t>Акционерное общество «Сибирский инженерно – аналитический центр»; Филиал «Коми» публичное акционерное общество «Т Плюс»</t>
  </si>
  <si>
    <t>Использование Cisco Webex в образовательной деятельности</t>
  </si>
  <si>
    <t>Федеральное государственное бюджетное образовательное учреждение высшего образования «Национальный исследовательский университет «МЭИ»</t>
  </si>
  <si>
    <t>Математическая статистика</t>
  </si>
  <si>
    <t>Акционерное общество «Самаранефтегаз»; Акционерное общество «Сибирский инженерно – аналитический центр»</t>
  </si>
  <si>
    <t>Акционерное общество "106 экспериментальный оптико-механический завод"; Акционерное общество «Центр эксплуатации объектов наземной космической инфраструктуры»; Государственное бюджетное  учреждение здравоохранения Московской области «Люберецкая областная больница»; Государственное бюджетное профессиональное образовательное учреждение города Москвы «Колледж Архитектуры, Дизайна и Реинжиниринга № 26»; Государственное бюджетное стационарное учреждение социального обслуживания Московской области «Сергиево-Посадский детский дом-интернат для умственно отсталых детей «Березка»; Государственное бюджетное учреждение «Жилищник района Люблино»; Государственное бюджетное учреждение города Москвы ""Жилищник района Москворечье-Сабурово"; Государственное бюджетное учреждение города Москвы "Жилищник района Орехово-Борисово Южное"; Государственное бюджетное учреждение города Москвы "Жилищник района Тропарево-Никулино"; Государственное бюджетное учреждение города Москвы "Жилищник Рязанского района"; Государственное бюджетное учреждение города Москвы "Научно-практический реабилитационный центр"; Государственное бюджетное учреждение города Москвы "Спортивная школа олимпийского резерва № 65 "Ника" Департамента спортагорода Москвы; Государственное бюджетное учреждение города Москвы «Жилищник района Бирюлево Западное»; Государственное бюджетное учреждение города Москвы Центр содействия семейному воспитанию №1 Департамента труда и социальной защиты населения города Москвы; Государственное бюджетное учреждение здравоохранения "Пензенский областной клинический центр крови"; Государственное бюджетное учреждение здравоохранения города Москвы "Городская клиническая больница имени С.И. Спасокукоцкого Департамента здравоохранения города Москвы; Государственное бюджетное учреждение здравоохранения города Москвы «Городская клиническая больница № 17 Департамента здравоохранения города Москвы»; Государственное бюджетное учреждение здравоохранения города Москвы «Городская клиническая больница № 29 им. Н.Э. Баумана Департамента здравоохранения города Москвы»; Государственное бюджетное учреждение здравоохранения города Москвы «Детская городская поликлиника № 120 Департамента здравоохранения города Москвы»; Государственное бюджетное учреждение здравоохранения города Москвы «Детская городская поликлиника № 99 Департамента здравоохранения города Москвы»; Государственное бюджетное учреждение здравоохранения города Москвы «Московский научно-практический Центр дерматовенерологии и косметологии Департамента здравоохранения города Москвы»,; Государственное бюджетное учреждение здравоохранения города Москвы «Научно-исследовательский институт скорой помощи им. Н.В. Склифосовского Департамента здравоохранения города Москвы»; Государственное бюджетное учреждение здравоохранения Московской области «Долгопрудненская центральная городская больница»; Государственное бюджетное учреждение культуры города Москвы "Центр культуры "Сцена"; Государственное бюджетное учреждение культуры города Москвы «Мемориальный музей космонавтики»; Государственное бюджетное учреждение культуры города Москвы «Московская государственная творческая мастерская под руководством Алексея Рыбникова»; Государственное казенное учреждение города Москвы "Инженерная служба района Северное Медведково"; Государственное казенное учреждение города Москвы "Технический центр Департамента культуры города Москвы"; Государственное казенное учреждение города Москвы "Энергетика"; Государственное казенное учреждение города Москвы «Инженерная служба района Солнцево»; Государственное казенное учреждение города Москвы «Центр налоговых доходов»; ГОСУДАРСТВЕННОЕ КАЗЕННОЕ УЧРЕЖДЕНИЕ ГОРОДА МОСКВЫ ПО КАПИТАЛЬНОМУ РЕМОНТУ МНОГОКВАРТИРНЫХ ДОМОВ ГОРОДА МОСКВЫ «УКРИС»; Государственное казенное учреждение дополнительного профессионального образования «Учебно-методический центр по гражданской обороне и чрезвычайным ситуациям города Москвы»; Государственное казенное учреждение Московской области «Центр агропромышленного развития»; Государственное природоохранное бюджетное учреждение "Мосэкомониторинг"; Казенное предприятие  "Московская  энергетическая дирекция"; Казенное предприятие "Московская энергетическая дирекция"; Казенное предприятие «Московская энергетическая дирекция»; МУК «Дом культуры»  городского округа Электрогорск Московской области; Муниципальное общеобразовательное учреждение "Гимназия г.Раменское"; Публичное акционерное общество «МОСТОТРЕСТ»; Федеральное государственное автономное  образовательное учреждение высшего образования «Российский университет дружбы народов»; Федеральное государственное автономное учреждение «Управление имуществом специальных проектов» Министерства обороны Российской Федерации; Федеральное государственное бюджетное научное учреждение "Научно-исследовательский институт  биомедицинской химии имени В.Н. Ореховича"; Федеральное государственное бюджетное научное учреждение «Дирекция научно-технических программ»; Федеральное государственное бюджетное образовательное учреждение высшего образования «Московский государственный технический университет имени Н.Э. Баумана (национальный исследовательский университет)»; Федеральное государственное бюджетное образовательное учреждение высшего образования «Московский государственный технический университет имени Н.Э.Баумана (национальный исследовательский университет)»; Федеральное государственное бюджетное учреждение «Федеральный центр анализа и оценки техногенного воздействия»; Федеральное государственное бюджетное учреждение культуры "Московская государственная академическая филармония" и физлица</t>
  </si>
  <si>
    <t>Общество с ограниченной ответственностью Частное охранное предприятие "СО Гарант" и физлица</t>
  </si>
  <si>
    <t>Государственное бюджетное учреждение города Москвы спортивно-досуговый центр "Ратмир"; Саморегулируемая организация Ассоциация строителей «Межрегионстройальянс»; Саморегулируемая организация Ассоциация строительных организаций «Поддержки организаций строительной отрасли» и физлица</t>
  </si>
  <si>
    <t>Акционерное общество "Объединенная зерновая компания"; Акционерное общество "Особое конструкторское бюро Московского энергетического института"; Акционерное общество «Долгопрудненское конструкторское бюро автоматики»; Акционерное общество «МОСГАЗ»; Акционерное общество «Объединенная энергетическая компания»; Акционерное общество «Центр эксплуатации объектов наземной космической инфраструктуры»; Государственного казенного учреждения здравоохранения города Москвы «Центр медицинской инспекции Департамента здравоохранения города Москвы»; Государственное автономное учреждение здравоохранения города Москвы "Стоматологическая поликлиника № 32 Департамента здравоохранения города Москвы"; Государственное бюджетное стационарное учреждение социального обслуживания Московской области «Сергиево-Посадский детский дом-интернат для умственно отсталых детей «Березка»; Государственное бюджетное учреждение города  Москвы «Жилищник района Некрасовка»; Государственное бюджетное учреждение города Москвы ""Жилищник района Москворечье-Сабурово"; Государственное бюджетное учреждение города Москвы "Жилищник Алексеевского района"; Государственное бюджетное учреждение города Москвы "Жилищник района Раменки"; Государственное бюджетное учреждение города Москвы "Жилищник Савеловского района"; Государственное бюджетное учреждение города Москвы "Жилищник Таганского района"; Государственное бюджетное учреждение города Москвы "Озеленение"; Государственное бюджетное учреждение города Москвы «Жилищник района Косино-Ухтомский»; Государственное бюджетное учреждение города Москвы «Жилищник района Крылатское»; Государственное бюджетное учреждение города Москвы «Жилищник района Кузьминки»; Государственное бюджетное учреждение города Москвы «Жилищник района Лианозово»; Государственное бюджетное учреждение города Москвы «Жилищник района Черемушки»; Государственное бюджетное учреждение города Москвы Центр Культуры и Спорта «Южное Измайлово»; Государственное бюджетное учреждение здравоохранения города Москвы « Городская поликлиника № 69 Департамента здравоохранения города Москвы»; Государственное бюджетное учреждение здравоохранения города Москвы «Городская клиническая больница № 31 Департамента здравоохранения города Москвы»; Государственное бюджетное учреждение здравоохранения города Москвы «Детская городская поликлиника № 105 Департамента здравоохранения города Москвы»; Государственное бюджетное учреждение здравоохранения Московской области "Дедовская городская больница"; Государственное бюджетное учреждение культуры города Москвы "Московский Открытый студенческий театр"; Государственное бюджетное учреждение культуры города Москвы «Московский драматический театр имени А.С. Пушкина»; Государственное бюджетное учреждение культуры города Москвы «Московский концертный зал «Зарядье»; Государственное бюджетное учреждение культуры города Москвы «Московский театр Эрмитаж»; Государственное бюджетное учреждение Московской области «Московский областной архивный центр»; Государственное казенное учреждение "Инженерная служба района Южное Медведково"; Государственное казенное учреждение города Москвы "Дирекция заказчика жилищно-коммунального хозяйства и благоустройства Западного административного округа"; Государственное казенное учреждение Республики Дагестан «Центральный государственный архив Республики Дагестан»; Государственное Унитарное Предприятие города Москвы "Центр- Сити"; Государственное учреждение – Управление Пенсионного фонда Российской Федерации № 33 по г. Москве и Московской области; ЗАО "КРОК инкорпорейтед"; Краевое государственное автономное учреждение «Центр организационно-эксплуатационного обеспечения»; Межотраслевая ассоциация саморегулируемых организаций в области строительства, архитектурно-строительного проектирования, пожарной безопасности и энергоаудита "Синергия"; Муниципальное автономное учреждение "Спортивная школа олимпийского резерва г. Бронницы имени А. Сыроежкина"; Муниципальное автономное учреждение "Спортивная школа олимпийского резерва г. Бронницы имени александра Сыроежкина"; Общество с ограниченной ответственностью "БО-ЭНЕРГО. Автоматизированные системы оценки технического состояния"; Общество с ограниченной ответственностью «Инжиниринговая компания «Научно-исследовательский институт коммунального водоснабжения и очистки воды»; Саморегулируемая организация Ассоциация проектировщиков «Содействия организациям проектной отрасли»; Союз независимых участников национального топливного рынка «Независимый топливный союз»; Управа Басманного района города Москвы; Управление по труду и занятости населения Белгородской области; Федеральное государственное бюджетное научное учреждение "Федеральный исследовательский центр картофеля имени А.Г. Лорха"; Федеральное государственное бюджетное образовательное учреждение высшего образования «Московский авиационный институт (национальный исследовательский университет)»; ФЕДЕРАЛЬНОЕ ГОСУДАРСТВЕННОЕ БЮДЖЕТНОЕ УЧРЕЖДЕНИЕ "ДИРЕКЦИЯ ПО ОБЕСПЕЧЕНИЮ ДЕЯТЕЛЬНОСТИ ФЕДЕРАЛЬНОГО АГЕНТСТВА ПО УПРАВЛЕНИЮ ГОСУДАРСТВЕННЫМ ИМУЩЕСТВОМ"; Федеральное государственное бюджетное учреждение Национальный медицинский исследовательский центр "Центральный научно-исследовательский институт стоматологии и челюстно-лицевой хирургии" Министерства здравоохранения Российской Федерации; Федеральное государственное унитарное предприятие "Исследовательский центр инноваций и энергоэффективности"; Федеральное государственное учреждение «Федеральный исследовательский центр «Фундаментальные основы биотехнологии» Российской академии наук»; Частное учреждение здравоохранения «Клиническая больница «РЖД-Медицина» имени Н.А.Семашко» и физлица</t>
  </si>
  <si>
    <t>Общество с ограниченной ответственностью «А-Техникс»</t>
  </si>
  <si>
    <t>Акционерное общество "Электросетьэксплуатация"; Акционерное общество «Объединенная ракетно-космическая корпорация», Филиал акционерного общества «Объединенная ракетно-космическая корпорация» - «Научно-исследовательский институт космического приборостроения»; Акционерное общество «Объединенная энергетическая компания»; Акционерное общество «Центр эксплуатации объектов наземной космической инфраструктуры»; ГОСУДАРСТВЕННОЕ БЮДЖЕТНОЕ УЧРЕЖДЕНИЕ ГОРОДА МОСКВЫ «ЖИЛИЩНИК ДМИТРОВСКОГО РАЙОНА»; Государственное бюджетное учреждение здравоохранения города Москвы «Городская клиническая больница № 31 Департамента здравоохранения города Москвы»; Казенное предприятие «Московская энергетическая дирекция»; Муниципальное автономное учреждение «Муниципальный физкультурно-оздоровительный комплекс  «Черемушки»; Общество с ограниченной ответственностью «Шереметьево Хэндлинг»; Федеральное государственное автономное учреждение «Управление имуществом специальных проектов» Министерства обороны Российской Федерации и физлица</t>
  </si>
  <si>
    <t>Публичное акционерное общество "Московская объединенная энергетическая компания"</t>
  </si>
  <si>
    <t>Мировые цивилизации, философии, культуры</t>
  </si>
  <si>
    <t>ФГБОУ ВО "Волгоградский Государственный Технический Университет"</t>
  </si>
  <si>
    <t>Новые информационно-измерительные системы и технологии в лабораторном, промышленном теплофизическом эксперименте</t>
  </si>
  <si>
    <t>Оборудование и технология электронно-лучевой сварки</t>
  </si>
  <si>
    <t>Обследование и наладка опорно-подвесных систем</t>
  </si>
  <si>
    <t>Организация и проведение занятий по базовой физике для учащихся 9-11 классов ресурсных центров российского образования за рубежом</t>
  </si>
  <si>
    <t>Публичное акционерное общество энергетики и электрификации "Мосэнерго"</t>
  </si>
  <si>
    <t>Основы энергетики</t>
  </si>
  <si>
    <t>АО «Шнейдер Электрик»</t>
  </si>
  <si>
    <t>Росхимпрофсоюз</t>
  </si>
  <si>
    <t>федеральное государственное бюджетное образовательное учреждение высшего образования «Национальный исследовательский университет « МЭИ» и физлица</t>
  </si>
  <si>
    <t>ООО "ЛУКОЙЛ-Транс"</t>
  </si>
  <si>
    <t>Федеральное государственное казенное учреждение войсковая часть 55002</t>
  </si>
  <si>
    <t>Филиал «Шатурская ГРЭС» публичное акционерное общество «Юнипро»</t>
  </si>
  <si>
    <t>Применение стандарта МЭК 61850 в электроэнергетике</t>
  </si>
  <si>
    <t>Акционерное общество «БВТ БАРЬЕР РУС»; Публичное акционерное общество «Российские сети»</t>
  </si>
  <si>
    <t>Общество с ограниченной ответственностью «Стартекс» и физлица</t>
  </si>
  <si>
    <t>Акционерное общество «Концерн ВКО «Алмаз – Антей»; Общество с ограниченной ответственностью «БЕЗОПАСНОСТЬ СТОЛИЦЫ»; Общество с ограниченной ответственностью «Вариант Б»; Общество с ограниченной ответственностью «Научно-учебный центр «Качество»; Общество с ограниченной ответственностью «СК АВРОРА»; Публичное акционерное общество "МОЭСК"; Публичное акционерное общество энергетики и электрификации «Мосэнерго» и физлица</t>
  </si>
  <si>
    <t>Акционерное общество "Объединенная энергетическая компания" и физлица</t>
  </si>
  <si>
    <t>Профессиональная подготовка в сфере обращения с отходами I-IV классов опасности</t>
  </si>
  <si>
    <t>АК «АЛРОСА» (ПАО)</t>
  </si>
  <si>
    <t>"Нижегороджелдорпроект" - филиал АО "Росжелдорпроект"; "Сибжелдорпроект"- филиал АО "Росжелдорпроект"; АО "Гипротрубопровод"; АО "НИПИГАЗ"; АО "Росжелдорпроект"; АО "Сибгипробум"; Общество с ограниченной ответственностью "ОйлГазПроект"; ООО "Газпром проектирование"; ООО "Комплексный проект"; ООО "Северсталь-Проект"</t>
  </si>
  <si>
    <t>Разработка оценочных средств в условиях реализации актуализированных ФГОС СПО</t>
  </si>
  <si>
    <t>Расчёт технико-экономического эффекта при реализации энергосберегающих мероприятий</t>
  </si>
  <si>
    <t>Публичное акционерное общество "Квадра - Генерирующая компания"</t>
  </si>
  <si>
    <t>Федеральное государственное бюджетное образовательное учреждение высшего образования «Северо-Восточный государственный университет"</t>
  </si>
  <si>
    <t>Акционерное общество «РОСЖЕЛДОРПРОЕКТ»</t>
  </si>
  <si>
    <t>Ремонт оборудования тепловых электрических станций (ТЭС)</t>
  </si>
  <si>
    <t>Индивидуальный предприниматель Уткина Татьяна Александровна; МБУ «Служба благоустройства города»; ООО «Аудит-природа»; ООО «ЭКОБОН»; ООО «Эко-Система»; ФГБУ «ЦЛАТИ по ПФО</t>
  </si>
  <si>
    <t>Общество с ограниченной ответственностью «ГАЗСНАБ»; Общество с ограниченной ответственностью «Угличкабель»; Публичное акционерное общество энергетики и электрификации «Магаданэнерго» и физлица</t>
  </si>
  <si>
    <t>дирекция по строительству в Центральном регионе Управления капитального строительства Службы обеспечения деятельности Федеральной службы безопасности Российской Федерации; Общество с ограниченной ответственностью «Р7 Групп» и физлица</t>
  </si>
  <si>
    <t>Общество с ограниченной ответственностью  «ПЕРВАЯ БАЗА»; Общество с ограниченной ответственностью "Теплоэнергоремонт"; Общество с ограниченной ответственностью «АГ Альянс»; Общество с ограниченной ответственностью «Эко Грин Строй»; ООО «СтройЦентр+»; Публичное акционерное общество «Россети Московский регион»; Федеральная служба безопасности Российской Федерации; Федеральное бюджетное учреждение "Научно- технический центр " Энергобезопасность"; федеральное государственное бюджетное образовательное учреждение высшего образования «Национальный исследовательский университет « МЭИ»; Федеральное государственное казенное учреждение "Войсковая часть 52295"; Федеральное казенное учреждение "Войсковая часть 52583"; Филиал ПАО «Россети Московский регион» - МКС и физлица</t>
  </si>
  <si>
    <t>Общество с ограниченной ответственностью «ЛУКОЙЛ-ЭНЕРГОСЕТИ»; Публичное акционерное общество  «Якутскэнерго»; Филиал «Саяно-Шушенская ГЭС имени П.С. Непорожнего» публичного акционерного общества «Федеральная гидрогенерирующая компания-РусГидро»; Филиал «Смоленская ГРЭС» публичное акционерное общество «Юнипро»</t>
  </si>
  <si>
    <t>Акционерное общество «Сибирский инженерно – аналитический центр»; Публичное акционерное общество энергетики и электрификации «Камчатскэнерго»; Филиал «Саратовский» публичное акционерное общество «Т Плюс»; Частное образовательное учреждение дополнительного профессионального образования «Центр профессионального образования «Энергетик»</t>
  </si>
  <si>
    <t>Товарищество с ограниченной ответственностью «ERG Service» (И-Ар-Джи Сервис); Частное образовательное учреждение дополнительного профессионального образования «Центр профессионального образования «Энергетик»</t>
  </si>
  <si>
    <t>Теплофизические процессы в кузнечно-прессовом производстве</t>
  </si>
  <si>
    <t>Техника и электрофизика высоких напряжений</t>
  </si>
  <si>
    <t>Акционерное общество «Физтех-Энерго»; ООО Лихославльский завод «Светотехника»; ООО ТПК «Вартон» и физлица</t>
  </si>
  <si>
    <t>Технологии очистки возвратного производственного конденсата в энерготехнологическом комплексе тепловая электрическая станция-нефтехимическое предприятие</t>
  </si>
  <si>
    <t>Технологические локально вычислительные сети и АСУ ТП подстанций</t>
  </si>
  <si>
    <t>ООО «Трансстроймеханизация» и физлица</t>
  </si>
  <si>
    <t>ФГБОУ ВО Национальный исследовательский университет "МЭИ"</t>
  </si>
  <si>
    <t>НТЦ ООО «НИИ Транснефть»; Общество с ограниченной ответственностью «ПАНАТЕСТ»</t>
  </si>
  <si>
    <t>Государственное учреждение – Московское региональное отделение Фонда социального страхования Российской Федерации</t>
  </si>
  <si>
    <t>ГОСУДАРСТВЕННОЕ БЮДЖЕТНОЕ ОБЩЕОБРАЗОВАТЕЛЬНОЕ УЧРЕЖДЕНИЕ ГОРОДА МОСКВЫ «КУРЧАТОВСКАЯ ШКОЛА»; Государственное бюджетное профессиональное образовательное учреждение города Москвы «Колледж Архитектуры, Дизайна и Реинжиниринга № 26»; Государственное бюджетное учреждение города Москвы "Жилищник района Раменки"; Государственное бюджетное учреждение города Москвы «Физкультурно-спортивное объединение «Хоккей Москвы» Департамента спорта города Москвы; Государственное бюджетное учреждение дополнительного образования города Москвы "Краснопресненская детская художественная школа"; Государственное бюджетное учреждение здравоохранения города Москвы "Психоневрологический диспансер № 22 Департамента здравоохранения города Москвы"; Государственное бюджетное учреждение здравоохранения города Москвы «Городская клиническая больница № 31 Департамента здравоохранения города Москвы»; Государственное бюджетное учреждение здравоохранения города Москвы «Городская поликлиника № 68 Департамента здравоохранения города Москвы»; Государственное бюджетное учреждение здравоохранения города Москвы «Научно – практический психоневрологический центр имени З.П. Соловьева Департамента здравоохранения города Москвы»; Государственное казенное учреждение города Москвы  «Дирекция заказчика жилищно-коммунального хозяйства и благоустройства Западного административного округа»; Государственное казенное учреждение города Москвы "Дирекция заказчика жилищно-коммунального хозяйства и благоустройства Западного административного округа"; Государственное казенное учреждение города Москвы "Инженерная служба района Бирюлево Западное"; Государственное казенное учреждение города Москвы "Технический центр Департамента культуры города Москвы"; Государственное казенное учреждение здравоохранения города Москвы «Центр медицинской инспекции Департамента здравоохранения города Москвы»; Казенное предприятие  "Московская  энергетическая дирекция"; Общество с ограниченной ответственностью "Юридическая фирма "ФАКТ"  и физлица</t>
  </si>
  <si>
    <t>Публичное акционерное общество «Вторая генерирующая компания оптового рынка электроэнергии»</t>
  </si>
  <si>
    <t>Индивидуальный предприниматель  Катков Илья Андреевич</t>
  </si>
  <si>
    <t>Устройство и эксплуатация объектов гидроэнергетики</t>
  </si>
  <si>
    <t>Устройство и эксплуатация систем вентиляции, кондиционирования и теплоснабжения</t>
  </si>
  <si>
    <t>АО «СО ЕЭС»; ООО «Инновационные технологии и решения» и физлица</t>
  </si>
  <si>
    <t>7.166</t>
  </si>
  <si>
    <t>Общество с ограниченной ответственностью "Научно-производственное объединение "МЕГАПОЛИС"</t>
  </si>
  <si>
    <t>7.167</t>
  </si>
  <si>
    <t>Общество с ограниченной ответственностью «Путевое Развитие и Капитальное Строительство»</t>
  </si>
  <si>
    <t>7.168</t>
  </si>
  <si>
    <t>Ассоциация производителей и потребителей асфальтобетонных смесей «Р.О.С.АСФАЛЬТ»; Общество с ограниченной ответственностью "БЭЛС-Энергосервис"; Общество с ограниченной ответственностью «ПР Инжиниринг»; Общество с ограниченной ответственностью «ТЕХДОРСТРОЙ»; Федеральное государственное бюджетное образовательное учреждение высшего образования "Нижневартовский государственный университет"; Федеральное государственное казенное учреждение «Войсковая часть 71330»; Федеральное государственное казенное учреждение здравоохранения «Главный военный клинический госпиталь войск национальной гвардии Российской Федерации»</t>
  </si>
  <si>
    <t>7.169</t>
  </si>
  <si>
    <t>7.170</t>
  </si>
  <si>
    <t>Частное учреждение дополнительного профессионального образования "Сибирский корпоративный энергетический учебный центр"</t>
  </si>
  <si>
    <t>7.171</t>
  </si>
  <si>
    <t>Институт электроэнергетики МЭИ</t>
  </si>
  <si>
    <t>7.172</t>
  </si>
  <si>
    <t>7.173</t>
  </si>
  <si>
    <t>7.174</t>
  </si>
  <si>
    <t>7.175</t>
  </si>
  <si>
    <t>7.176</t>
  </si>
  <si>
    <t>7.177</t>
  </si>
  <si>
    <t>Экономика строительства и сметное дело</t>
  </si>
  <si>
    <t>7.178</t>
  </si>
  <si>
    <t>ООО "Интеллектуальные коммунальные системы"</t>
  </si>
  <si>
    <t>7.179</t>
  </si>
  <si>
    <t>Эксплуатация электротехнического оборудования тепловых электрических станций (ТЭС)</t>
  </si>
  <si>
    <t>7.180</t>
  </si>
  <si>
    <t>7.181</t>
  </si>
  <si>
    <t>7.182</t>
  </si>
  <si>
    <t>7.183</t>
  </si>
  <si>
    <t>7.184</t>
  </si>
  <si>
    <t>Электроизоляционная, кабельная и конденсаторная техника</t>
  </si>
  <si>
    <t>7.185</t>
  </si>
  <si>
    <t>7.186</t>
  </si>
  <si>
    <t>7.187</t>
  </si>
  <si>
    <t>7.188</t>
  </si>
  <si>
    <t>7.189</t>
  </si>
  <si>
    <t>Компания "LP-VERKIS LLC"</t>
  </si>
  <si>
    <t>7.190</t>
  </si>
  <si>
    <t>7.191</t>
  </si>
  <si>
    <t>Электроснабжение промышленных предприятий и объектов инфраструктуры</t>
  </si>
  <si>
    <t>7.192</t>
  </si>
  <si>
    <t>7.193</t>
  </si>
  <si>
    <t>Акционерное общество «Монитор Электрик»</t>
  </si>
  <si>
    <t>7.194</t>
  </si>
  <si>
    <t>ПАО «Московская объединённая электросетевая компания» и физлица</t>
  </si>
  <si>
    <t>7.195</t>
  </si>
  <si>
    <t>Энергосбережение и энергетическая эффективность предприятий и организаций</t>
  </si>
  <si>
    <t>7.196</t>
  </si>
  <si>
    <t>Энергоустановки на основе возобновляемых источников энергии</t>
  </si>
  <si>
    <t>7.197</t>
  </si>
  <si>
    <t>7.198</t>
  </si>
  <si>
    <t>Метрология и радиоизмерения</t>
  </si>
  <si>
    <t>Начертательная геометрия и инженерная графика в среде AutoCAD. Уровень 1</t>
  </si>
  <si>
    <t>Организация и функционирование вычислительных систем</t>
  </si>
  <si>
    <t>Подготовка к поступлению в МЭИ "Русский язык"</t>
  </si>
  <si>
    <t>7.1.20</t>
  </si>
  <si>
    <t>Теоретическая механика</t>
  </si>
  <si>
    <t>7.1.21</t>
  </si>
  <si>
    <t>7.1.22</t>
  </si>
  <si>
    <t>7.1.23</t>
  </si>
  <si>
    <t>7.1.24</t>
  </si>
  <si>
    <t>7.1.25</t>
  </si>
  <si>
    <t>Экология</t>
  </si>
  <si>
    <t>7.1.26</t>
  </si>
  <si>
    <t>7.1.27</t>
  </si>
  <si>
    <t>Экономика ГЭУ</t>
  </si>
  <si>
    <t>7.1.28</t>
  </si>
  <si>
    <t>Экономика и организация производства</t>
  </si>
  <si>
    <t>7.1.29</t>
  </si>
  <si>
    <t>Экономика и управление энергетическим предприятием</t>
  </si>
  <si>
    <t>7.1.30</t>
  </si>
  <si>
    <t>7.1.31</t>
  </si>
  <si>
    <t>7.1.32</t>
  </si>
  <si>
    <t>Экономическая теория</t>
  </si>
  <si>
    <t>7.1.33</t>
  </si>
  <si>
    <t>Электрический привод</t>
  </si>
  <si>
    <t>7.1.34</t>
  </si>
  <si>
    <t>Электропривод мехатронных и робототехнических устройств</t>
  </si>
  <si>
    <t>7.1.35</t>
  </si>
  <si>
    <t>Электротехническое материаловедение</t>
  </si>
  <si>
    <t>АО «Т-Платформы». Российская компания-разработчик суперкомпьютеров и поставщик полного спектра решений и услуг для высокопроизводительных вычислений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</si>
</sst>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_-;\-* #,##0.00\ _₽_-;_-* &quot;-&quot;??\ _₽_-;_-@_-"/>
    <numFmt numFmtId="164" formatCode="#,##0.0"/>
    <numFmt numFmtId="165" formatCode="0.0"/>
  </numFmts>
  <fonts count="54" x14ac:knownFonts="1">
    <font>
      <sz val="10"/>
      <name val="Arial Cyr"/>
      <charset val="204"/>
    </font>
    <font>
      <sz val="11"/>
      <color theme="1"/>
      <name val="Calibri"/>
      <family val="2"/>
      <charset val="204"/>
      <scheme val="minor"/>
    </font>
    <font>
      <sz val="11"/>
      <color theme="1"/>
      <name val="Calibri"/>
      <family val="2"/>
      <charset val="204"/>
      <scheme val="minor"/>
    </font>
    <font>
      <sz val="8"/>
      <name val="Arial Cyr"/>
      <charset val="204"/>
    </font>
    <font>
      <sz val="12"/>
      <name val="Times New Roman"/>
      <family val="1"/>
      <charset val="204"/>
    </font>
    <font>
      <b/>
      <sz val="14"/>
      <name val="Times New Roman"/>
      <family val="1"/>
      <charset val="204"/>
    </font>
    <font>
      <sz val="14"/>
      <name val="Arial Cyr"/>
      <charset val="204"/>
    </font>
    <font>
      <sz val="14"/>
      <name val="Times New Roman"/>
      <family val="1"/>
      <charset val="204"/>
    </font>
    <font>
      <sz val="8"/>
      <color indexed="81"/>
      <name val="Tahoma"/>
      <family val="2"/>
      <charset val="204"/>
    </font>
    <font>
      <sz val="10"/>
      <color indexed="16"/>
      <name val="Arial Cyr"/>
      <charset val="204"/>
    </font>
    <font>
      <sz val="10"/>
      <color indexed="10"/>
      <name val="Arial Cyr"/>
      <charset val="204"/>
    </font>
    <font>
      <b/>
      <sz val="10"/>
      <color indexed="10"/>
      <name val="Arial Cyr"/>
      <charset val="204"/>
    </font>
    <font>
      <sz val="10"/>
      <name val="Arial Cyr"/>
      <charset val="204"/>
    </font>
    <font>
      <b/>
      <sz val="9"/>
      <color indexed="81"/>
      <name val="Tahoma"/>
      <family val="2"/>
      <charset val="204"/>
    </font>
    <font>
      <sz val="9"/>
      <color indexed="81"/>
      <name val="Tahoma"/>
      <family val="2"/>
      <charset val="204"/>
    </font>
    <font>
      <sz val="12"/>
      <color indexed="10"/>
      <name val="Times New Roman"/>
      <family val="1"/>
      <charset val="204"/>
    </font>
    <font>
      <sz val="10"/>
      <color indexed="10"/>
      <name val="Arial Cyr"/>
      <charset val="204"/>
    </font>
    <font>
      <sz val="11"/>
      <color rgb="FFFF0000"/>
      <name val="Calibri"/>
      <family val="2"/>
      <charset val="204"/>
      <scheme val="minor"/>
    </font>
    <font>
      <b/>
      <sz val="11"/>
      <color rgb="FFC00000"/>
      <name val="Calibri"/>
      <family val="2"/>
      <charset val="204"/>
      <scheme val="minor"/>
    </font>
    <font>
      <b/>
      <sz val="11"/>
      <name val="Calibri"/>
      <family val="2"/>
      <charset val="204"/>
      <scheme val="minor"/>
    </font>
    <font>
      <sz val="11"/>
      <name val="Calibri"/>
      <family val="2"/>
      <charset val="204"/>
      <scheme val="minor"/>
    </font>
    <font>
      <sz val="11"/>
      <color indexed="10"/>
      <name val="Calibri"/>
      <family val="2"/>
      <charset val="204"/>
      <scheme val="minor"/>
    </font>
    <font>
      <sz val="11"/>
      <color rgb="FF000000"/>
      <name val="Calibri"/>
      <family val="2"/>
      <charset val="204"/>
      <scheme val="minor"/>
    </font>
    <font>
      <b/>
      <sz val="11"/>
      <color rgb="FF000000"/>
      <name val="Calibri"/>
      <family val="2"/>
      <charset val="204"/>
      <scheme val="minor"/>
    </font>
    <font>
      <sz val="12"/>
      <name val="Calibri"/>
      <family val="2"/>
      <charset val="204"/>
      <scheme val="minor"/>
    </font>
    <font>
      <b/>
      <sz val="11"/>
      <color theme="1"/>
      <name val="Calibri"/>
      <family val="2"/>
      <charset val="204"/>
      <scheme val="minor"/>
    </font>
    <font>
      <sz val="10"/>
      <name val="Calibri"/>
      <family val="2"/>
      <charset val="204"/>
      <scheme val="minor"/>
    </font>
    <font>
      <b/>
      <sz val="11"/>
      <color rgb="FFFF0000"/>
      <name val="Calibri"/>
      <family val="2"/>
      <charset val="204"/>
      <scheme val="minor"/>
    </font>
    <font>
      <u/>
      <sz val="10"/>
      <color theme="10"/>
      <name val="Arial Cyr"/>
      <charset val="204"/>
    </font>
    <font>
      <u/>
      <sz val="10"/>
      <color theme="10"/>
      <name val="Calibri"/>
      <family val="2"/>
      <charset val="204"/>
      <scheme val="minor"/>
    </font>
    <font>
      <u/>
      <sz val="11"/>
      <color rgb="FFFF0000"/>
      <name val="Calibri"/>
      <family val="2"/>
      <charset val="204"/>
      <scheme val="minor"/>
    </font>
    <font>
      <i/>
      <sz val="11"/>
      <color theme="1"/>
      <name val="Calibri"/>
      <family val="2"/>
      <charset val="204"/>
      <scheme val="minor"/>
    </font>
    <font>
      <b/>
      <sz val="10"/>
      <name val="Arial Cyr"/>
      <charset val="204"/>
    </font>
    <font>
      <b/>
      <sz val="12"/>
      <name val="Calibri"/>
      <family val="2"/>
      <charset val="204"/>
      <scheme val="minor"/>
    </font>
    <font>
      <sz val="10"/>
      <color rgb="FFFF0000"/>
      <name val="Arial Cyr"/>
      <charset val="204"/>
    </font>
    <font>
      <b/>
      <sz val="10"/>
      <color rgb="FFFF0000"/>
      <name val="Arial Cyr"/>
      <charset val="204"/>
    </font>
    <font>
      <b/>
      <sz val="8"/>
      <color rgb="FFFF0000"/>
      <name val="Arial Cyr"/>
      <charset val="204"/>
    </font>
    <font>
      <sz val="11"/>
      <name val="Times New Roman"/>
      <family val="1"/>
      <charset val="204"/>
    </font>
    <font>
      <b/>
      <sz val="11"/>
      <name val="Calibri"/>
      <family val="2"/>
      <charset val="204"/>
    </font>
    <font>
      <u/>
      <sz val="10"/>
      <name val="Arial Cyr"/>
      <charset val="204"/>
    </font>
    <font>
      <b/>
      <sz val="10"/>
      <color theme="1"/>
      <name val="Arial Cyr"/>
      <charset val="204"/>
    </font>
    <font>
      <sz val="11"/>
      <name val="Calibri"/>
      <family val="2"/>
      <charset val="204"/>
    </font>
    <font>
      <sz val="12"/>
      <color theme="1"/>
      <name val="Times New Roman"/>
      <family val="1"/>
      <charset val="204"/>
    </font>
    <font>
      <b/>
      <sz val="10"/>
      <name val="Calibri"/>
      <family val="2"/>
      <charset val="204"/>
      <scheme val="minor"/>
    </font>
    <font>
      <b/>
      <sz val="14"/>
      <name val="Calibri"/>
      <family val="2"/>
      <charset val="204"/>
      <scheme val="minor"/>
    </font>
    <font>
      <sz val="12"/>
      <color theme="1"/>
      <name val="Arial"/>
      <family val="2"/>
      <charset val="204"/>
    </font>
    <font>
      <sz val="12"/>
      <name val="Arial"/>
      <family val="2"/>
      <charset val="204"/>
    </font>
    <font>
      <sz val="10"/>
      <name val="Times New Roman"/>
      <family val="1"/>
      <charset val="204"/>
    </font>
    <font>
      <b/>
      <sz val="11"/>
      <color indexed="81"/>
      <name val="Arial"/>
      <family val="2"/>
      <charset val="204"/>
    </font>
    <font>
      <sz val="11"/>
      <color indexed="81"/>
      <name val="Arial"/>
      <family val="2"/>
      <charset val="204"/>
    </font>
    <font>
      <b/>
      <sz val="8"/>
      <color indexed="81"/>
      <name val="Tahoma"/>
      <family val="2"/>
      <charset val="204"/>
    </font>
    <font>
      <sz val="11"/>
      <color rgb="FF212121"/>
      <name val="Times New Roman"/>
      <family val="1"/>
      <charset val="204"/>
    </font>
    <font>
      <sz val="10"/>
      <name val="Calibri"/>
      <family val="2"/>
      <charset val="204"/>
    </font>
    <font>
      <sz val="11"/>
      <color rgb="FF282828"/>
      <name val="Calibri"/>
      <family val="2"/>
      <charset val="204"/>
      <scheme val="minor"/>
    </font>
  </fonts>
  <fills count="17">
    <fill>
      <patternFill patternType="none"/>
    </fill>
    <fill>
      <patternFill patternType="gray125"/>
    </fill>
    <fill>
      <patternFill patternType="solid">
        <fgColor indexed="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5FFD1"/>
        <bgColor indexed="64"/>
      </patternFill>
    </fill>
    <fill>
      <patternFill patternType="solid">
        <fgColor rgb="FFCCECFF"/>
        <bgColor indexed="64"/>
      </patternFill>
    </fill>
    <fill>
      <patternFill patternType="solid">
        <fgColor rgb="FFFFCC99"/>
        <bgColor indexed="64"/>
      </patternFill>
    </fill>
    <fill>
      <patternFill patternType="solid">
        <fgColor theme="9" tint="0.59999389629810485"/>
        <bgColor indexed="64"/>
      </patternFill>
    </fill>
  </fills>
  <borders count="136">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right style="medium">
        <color indexed="8"/>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64"/>
      </top>
      <bottom style="medium">
        <color indexed="64"/>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8"/>
      </right>
      <top/>
      <bottom style="medium">
        <color indexed="64"/>
      </bottom>
      <diagonal/>
    </border>
    <border>
      <left/>
      <right/>
      <top style="medium">
        <color indexed="64"/>
      </top>
      <bottom style="medium">
        <color indexed="64"/>
      </bottom>
      <diagonal/>
    </border>
    <border>
      <left style="medium">
        <color indexed="8"/>
      </left>
      <right style="medium">
        <color indexed="8"/>
      </right>
      <top style="medium">
        <color indexed="8"/>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top/>
      <bottom style="medium">
        <color indexed="8"/>
      </bottom>
      <diagonal/>
    </border>
    <border>
      <left style="thin">
        <color indexed="64"/>
      </left>
      <right/>
      <top/>
      <bottom/>
      <diagonal/>
    </border>
    <border>
      <left/>
      <right style="thin">
        <color indexed="64"/>
      </right>
      <top/>
      <bottom/>
      <diagonal/>
    </border>
    <border>
      <left style="medium">
        <color indexed="8"/>
      </left>
      <right/>
      <top/>
      <bottom style="medium">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style="medium">
        <color indexed="64"/>
      </left>
      <right/>
      <top style="thin">
        <color indexed="64"/>
      </top>
      <bottom style="medium">
        <color indexed="64"/>
      </bottom>
      <diagonal/>
    </border>
    <border>
      <left style="medium">
        <color indexed="8"/>
      </left>
      <right style="medium">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8"/>
      </left>
      <right/>
      <top style="medium">
        <color indexed="64"/>
      </top>
      <bottom/>
      <diagonal/>
    </border>
    <border>
      <left style="medium">
        <color indexed="8"/>
      </left>
      <right style="medium">
        <color indexed="8"/>
      </right>
      <top/>
      <bottom style="medium">
        <color indexed="64"/>
      </bottom>
      <diagonal/>
    </border>
    <border>
      <left style="medium">
        <color indexed="8"/>
      </left>
      <right/>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8"/>
      </bottom>
      <diagonal/>
    </border>
    <border>
      <left style="thin">
        <color indexed="64"/>
      </left>
      <right style="medium">
        <color indexed="8"/>
      </right>
      <top style="medium">
        <color indexed="64"/>
      </top>
      <bottom style="medium">
        <color indexed="8"/>
      </bottom>
      <diagonal/>
    </border>
    <border>
      <left style="thin">
        <color indexed="64"/>
      </left>
      <right style="medium">
        <color indexed="64"/>
      </right>
      <top/>
      <bottom style="medium">
        <color indexed="64"/>
      </bottom>
      <diagonal/>
    </border>
    <border>
      <left style="medium">
        <color indexed="64"/>
      </left>
      <right style="mediumDashed">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Dashed">
        <color indexed="64"/>
      </bottom>
      <diagonal/>
    </border>
    <border>
      <left style="mediumDashed">
        <color indexed="64"/>
      </left>
      <right style="medium">
        <color indexed="64"/>
      </right>
      <top style="mediumDash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Dashed">
        <color indexed="64"/>
      </bottom>
      <diagonal/>
    </border>
    <border>
      <left/>
      <right style="medium">
        <color indexed="64"/>
      </right>
      <top style="medium">
        <color indexed="64"/>
      </top>
      <bottom style="mediumDashed">
        <color indexed="64"/>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Dashed">
        <color indexed="64"/>
      </top>
      <bottom style="mediumDashed">
        <color indexed="64"/>
      </bottom>
      <diagonal/>
    </border>
    <border>
      <left style="medium">
        <color indexed="64"/>
      </left>
      <right style="mediumDashed">
        <color indexed="64"/>
      </right>
      <top style="medium">
        <color indexed="64"/>
      </top>
      <bottom style="thin">
        <color indexed="64"/>
      </bottom>
      <diagonal/>
    </border>
    <border>
      <left style="mediumDashed">
        <color indexed="64"/>
      </left>
      <right style="medium">
        <color indexed="64"/>
      </right>
      <top style="medium">
        <color indexed="64"/>
      </top>
      <bottom style="mediumDashed">
        <color indexed="64"/>
      </bottom>
      <diagonal/>
    </border>
    <border>
      <left style="medium">
        <color indexed="64"/>
      </left>
      <right style="mediumDashed">
        <color indexed="64"/>
      </right>
      <top style="thin">
        <color indexed="64"/>
      </top>
      <bottom style="mediumDashed">
        <color indexed="64"/>
      </bottom>
      <diagonal/>
    </border>
    <border>
      <left style="medium">
        <color indexed="64"/>
      </left>
      <right style="mediumDashed">
        <color indexed="64"/>
      </right>
      <top style="mediumDashed">
        <color indexed="64"/>
      </top>
      <bottom style="thin">
        <color indexed="64"/>
      </bottom>
      <diagonal/>
    </border>
    <border>
      <left/>
      <right style="medium">
        <color indexed="64"/>
      </right>
      <top style="mediumDashed">
        <color indexed="64"/>
      </top>
      <bottom style="mediumDashed">
        <color indexed="64"/>
      </bottom>
      <diagonal/>
    </border>
    <border>
      <left style="medium">
        <color indexed="64"/>
      </left>
      <right style="mediumDashed">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Dashed">
        <color indexed="64"/>
      </right>
      <top style="thin">
        <color indexed="64"/>
      </top>
      <bottom/>
      <diagonal/>
    </border>
    <border>
      <left/>
      <right style="medium">
        <color indexed="64"/>
      </right>
      <top style="thin">
        <color indexed="64"/>
      </top>
      <bottom/>
      <diagonal/>
    </border>
    <border>
      <left style="medium">
        <color indexed="64"/>
      </left>
      <right style="mediumDashed">
        <color indexed="64"/>
      </right>
      <top/>
      <bottom style="mediumDashed">
        <color indexed="64"/>
      </bottom>
      <diagonal/>
    </border>
    <border>
      <left/>
      <right style="medium">
        <color indexed="64"/>
      </right>
      <top/>
      <bottom style="mediumDashed">
        <color indexed="64"/>
      </bottom>
      <diagonal/>
    </border>
    <border>
      <left style="medium">
        <color indexed="64"/>
      </left>
      <right style="mediumDashed">
        <color indexed="64"/>
      </right>
      <top/>
      <bottom/>
      <diagonal/>
    </border>
    <border>
      <left style="medium">
        <color indexed="64"/>
      </left>
      <right style="mediumDashed">
        <color indexed="64"/>
      </right>
      <top/>
      <bottom style="thin">
        <color indexed="64"/>
      </bottom>
      <diagonal/>
    </border>
    <border>
      <left/>
      <right style="medium">
        <color indexed="64"/>
      </right>
      <top style="mediumDashed">
        <color indexed="64"/>
      </top>
      <bottom style="thin">
        <color indexed="64"/>
      </bottom>
      <diagonal/>
    </border>
    <border>
      <left style="medium">
        <color indexed="64"/>
      </left>
      <right style="thin">
        <color indexed="64"/>
      </right>
      <top style="mediumDashed">
        <color indexed="64"/>
      </top>
      <bottom style="mediumDashed">
        <color indexed="64"/>
      </bottom>
      <diagonal/>
    </border>
    <border>
      <left style="thin">
        <color indexed="64"/>
      </left>
      <right style="medium">
        <color indexed="64"/>
      </right>
      <top style="mediumDashed">
        <color indexed="64"/>
      </top>
      <bottom style="mediumDashed">
        <color indexed="64"/>
      </bottom>
      <diagonal/>
    </border>
    <border>
      <left style="medium">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style="medium">
        <color indexed="64"/>
      </right>
      <top/>
      <bottom/>
      <diagonal/>
    </border>
    <border>
      <left style="medium">
        <color indexed="64"/>
      </left>
      <right style="thin">
        <color indexed="64"/>
      </right>
      <top style="mediumDashed">
        <color indexed="64"/>
      </top>
      <bottom/>
      <diagonal/>
    </border>
    <border>
      <left style="thin">
        <color indexed="64"/>
      </left>
      <right style="medium">
        <color indexed="64"/>
      </right>
      <top style="mediumDashed">
        <color indexed="64"/>
      </top>
      <bottom/>
      <diagonal/>
    </border>
    <border>
      <left/>
      <right style="medium">
        <color indexed="64"/>
      </right>
      <top style="mediumDashed">
        <color indexed="64"/>
      </top>
      <bottom/>
      <diagonal/>
    </border>
    <border>
      <left style="medium">
        <color indexed="64"/>
      </left>
      <right style="mediumDashed">
        <color indexed="64"/>
      </right>
      <top style="medium">
        <color indexed="64"/>
      </top>
      <bottom style="medium">
        <color indexed="64"/>
      </bottom>
      <diagonal/>
    </border>
    <border>
      <left style="medium">
        <color indexed="64"/>
      </left>
      <right style="mediumDashed">
        <color indexed="64"/>
      </right>
      <top style="mediumDashed">
        <color indexed="64"/>
      </top>
      <bottom/>
      <diagonal/>
    </border>
    <border>
      <left/>
      <right/>
      <top/>
      <bottom style="medium">
        <color indexed="64"/>
      </bottom>
      <diagonal/>
    </border>
    <border>
      <left style="thin">
        <color indexed="64"/>
      </left>
      <right style="thin">
        <color indexed="64"/>
      </right>
      <top style="medium">
        <color indexed="64"/>
      </top>
      <bottom style="mediumDashed">
        <color indexed="64"/>
      </bottom>
      <diagonal/>
    </border>
    <border>
      <left style="thin">
        <color indexed="64"/>
      </left>
      <right style="thin">
        <color indexed="64"/>
      </right>
      <top style="mediumDashed">
        <color indexed="64"/>
      </top>
      <bottom style="mediumDashed">
        <color indexed="64"/>
      </bottom>
      <diagonal/>
    </border>
    <border>
      <left style="thin">
        <color indexed="64"/>
      </left>
      <right style="thin">
        <color indexed="64"/>
      </right>
      <top style="mediumDashed">
        <color indexed="64"/>
      </top>
      <bottom style="medium">
        <color indexed="64"/>
      </bottom>
      <diagonal/>
    </border>
    <border>
      <left/>
      <right style="thin">
        <color indexed="64"/>
      </right>
      <top style="mediumDashed">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style="thick">
        <color indexed="64"/>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4">
    <xf numFmtId="0" fontId="0" fillId="0" borderId="0"/>
    <xf numFmtId="0" fontId="12" fillId="0" borderId="0"/>
    <xf numFmtId="0" fontId="28" fillId="0" borderId="0" applyNumberFormat="0" applyFill="0" applyBorder="0" applyAlignment="0" applyProtection="0">
      <alignment vertical="top"/>
      <protection locked="0"/>
    </xf>
    <xf numFmtId="43" fontId="12" fillId="0" borderId="0" applyFont="0" applyFill="0" applyBorder="0" applyAlignment="0" applyProtection="0"/>
  </cellStyleXfs>
  <cellXfs count="908">
    <xf numFmtId="0" fontId="0" fillId="0" borderId="0" xfId="0"/>
    <xf numFmtId="0" fontId="0" fillId="0" borderId="0" xfId="0" applyAlignment="1">
      <alignment horizontal="center"/>
    </xf>
    <xf numFmtId="0" fontId="5" fillId="0" borderId="0" xfId="0" applyFont="1"/>
    <xf numFmtId="0" fontId="6" fillId="0" borderId="0" xfId="0" applyFont="1"/>
    <xf numFmtId="0" fontId="7" fillId="0" borderId="0" xfId="0" applyFont="1"/>
    <xf numFmtId="49" fontId="0" fillId="0" borderId="0" xfId="0" applyNumberFormat="1"/>
    <xf numFmtId="49" fontId="0" fillId="0" borderId="0" xfId="0" applyNumberFormat="1" applyAlignment="1">
      <alignment horizontal="center"/>
    </xf>
    <xf numFmtId="0" fontId="6" fillId="0" borderId="0" xfId="0" applyFont="1" applyAlignment="1">
      <alignment horizontal="center"/>
    </xf>
    <xf numFmtId="14" fontId="0" fillId="0" borderId="0" xfId="0" applyNumberFormat="1" applyAlignment="1">
      <alignment horizontal="center"/>
    </xf>
    <xf numFmtId="0" fontId="10" fillId="0" borderId="0" xfId="0" applyFont="1"/>
    <xf numFmtId="0" fontId="11" fillId="0" borderId="0" xfId="0" applyFont="1"/>
    <xf numFmtId="0" fontId="10" fillId="0" borderId="0" xfId="0" applyFont="1" applyAlignment="1">
      <alignment wrapText="1"/>
    </xf>
    <xf numFmtId="0" fontId="9" fillId="0" borderId="0" xfId="0" applyFont="1"/>
    <xf numFmtId="0" fontId="4" fillId="0" borderId="0" xfId="0" applyFont="1"/>
    <xf numFmtId="0" fontId="16" fillId="0" borderId="0" xfId="0" applyFont="1"/>
    <xf numFmtId="0" fontId="15" fillId="0" borderId="0" xfId="0" applyFont="1" applyAlignment="1">
      <alignment horizontal="center" wrapText="1"/>
    </xf>
    <xf numFmtId="0" fontId="15" fillId="0" borderId="0" xfId="0" applyFont="1" applyAlignment="1">
      <alignment vertical="justify"/>
    </xf>
    <xf numFmtId="0" fontId="0" fillId="0" borderId="0" xfId="0" applyAlignment="1">
      <alignment horizontal="right"/>
    </xf>
    <xf numFmtId="0" fontId="20" fillId="0" borderId="8" xfId="0" applyFont="1" applyBorder="1"/>
    <xf numFmtId="0" fontId="19" fillId="0" borderId="0" xfId="0" applyFont="1"/>
    <xf numFmtId="0" fontId="20" fillId="0" borderId="0" xfId="0" applyFont="1"/>
    <xf numFmtId="0" fontId="20" fillId="0" borderId="11" xfId="0" applyFont="1" applyBorder="1" applyAlignment="1">
      <alignment horizontal="center"/>
    </xf>
    <xf numFmtId="0" fontId="20" fillId="0" borderId="0" xfId="0" applyFont="1" applyAlignment="1">
      <alignment horizontal="center"/>
    </xf>
    <xf numFmtId="0" fontId="20" fillId="0" borderId="19" xfId="0" applyFont="1" applyBorder="1"/>
    <xf numFmtId="0" fontId="19" fillId="0" borderId="0" xfId="0" applyFont="1" applyAlignment="1">
      <alignment horizontal="left"/>
    </xf>
    <xf numFmtId="0" fontId="20" fillId="2" borderId="17" xfId="0" applyFont="1" applyFill="1" applyBorder="1" applyAlignment="1">
      <alignment horizontal="center" vertical="top" wrapText="1"/>
    </xf>
    <xf numFmtId="0" fontId="20" fillId="0" borderId="36" xfId="0" applyFont="1" applyBorder="1"/>
    <xf numFmtId="0" fontId="20" fillId="0" borderId="33" xfId="0" applyFont="1" applyBorder="1"/>
    <xf numFmtId="0" fontId="20" fillId="0" borderId="35" xfId="0" applyFont="1" applyBorder="1"/>
    <xf numFmtId="0" fontId="20" fillId="2" borderId="23" xfId="0" applyFont="1" applyFill="1" applyBorder="1" applyAlignment="1">
      <alignment horizontal="center" vertical="top" wrapText="1"/>
    </xf>
    <xf numFmtId="0" fontId="20" fillId="0" borderId="25" xfId="0" applyFont="1" applyBorder="1"/>
    <xf numFmtId="0" fontId="20" fillId="0" borderId="31" xfId="0" applyFont="1" applyBorder="1"/>
    <xf numFmtId="0" fontId="20" fillId="2" borderId="8" xfId="0" applyFont="1" applyFill="1" applyBorder="1" applyAlignment="1">
      <alignment horizontal="center" vertical="top" wrapText="1"/>
    </xf>
    <xf numFmtId="0" fontId="20" fillId="0" borderId="40" xfId="0" applyFont="1" applyBorder="1"/>
    <xf numFmtId="0" fontId="20" fillId="0" borderId="41" xfId="0" applyFont="1" applyBorder="1"/>
    <xf numFmtId="0" fontId="20" fillId="0" borderId="2" xfId="0" applyFont="1" applyBorder="1"/>
    <xf numFmtId="0" fontId="20" fillId="0" borderId="42" xfId="0" applyFont="1" applyBorder="1"/>
    <xf numFmtId="0" fontId="20" fillId="0" borderId="26" xfId="0" applyFont="1" applyBorder="1"/>
    <xf numFmtId="0" fontId="20" fillId="0" borderId="0" xfId="0" applyFont="1" applyAlignment="1">
      <alignment wrapText="1"/>
    </xf>
    <xf numFmtId="0" fontId="19" fillId="2" borderId="3" xfId="0" applyFont="1" applyFill="1" applyBorder="1" applyAlignment="1">
      <alignment horizontal="center" vertical="top" wrapText="1"/>
    </xf>
    <xf numFmtId="0" fontId="20" fillId="2" borderId="3" xfId="0" applyFont="1" applyFill="1" applyBorder="1" applyAlignment="1">
      <alignment vertical="top" wrapText="1"/>
    </xf>
    <xf numFmtId="0" fontId="20" fillId="2" borderId="48" xfId="0" applyFont="1" applyFill="1" applyBorder="1" applyAlignment="1">
      <alignment horizontal="center" vertical="top" wrapText="1"/>
    </xf>
    <xf numFmtId="0" fontId="20" fillId="0" borderId="8" xfId="0" applyFont="1" applyBorder="1" applyAlignment="1">
      <alignment vertical="top"/>
    </xf>
    <xf numFmtId="0" fontId="20" fillId="2" borderId="20" xfId="0" applyFont="1" applyFill="1" applyBorder="1" applyAlignment="1">
      <alignment horizontal="center" vertical="top" wrapText="1"/>
    </xf>
    <xf numFmtId="0" fontId="20" fillId="2" borderId="1" xfId="0" applyFont="1" applyFill="1" applyBorder="1" applyAlignment="1">
      <alignment vertical="top" wrapText="1"/>
    </xf>
    <xf numFmtId="0" fontId="20" fillId="0" borderId="8" xfId="0" applyFont="1" applyBorder="1" applyAlignment="1">
      <alignment horizontal="center" vertical="top"/>
    </xf>
    <xf numFmtId="0" fontId="20" fillId="2" borderId="2" xfId="0" applyFont="1" applyFill="1" applyBorder="1" applyAlignment="1">
      <alignment vertical="top" wrapText="1"/>
    </xf>
    <xf numFmtId="0" fontId="20" fillId="2" borderId="2" xfId="0" applyFont="1" applyFill="1" applyBorder="1" applyAlignment="1">
      <alignment horizontal="right" vertical="top" wrapText="1"/>
    </xf>
    <xf numFmtId="0" fontId="20" fillId="2" borderId="46" xfId="0" applyFont="1" applyFill="1" applyBorder="1" applyAlignment="1">
      <alignment horizontal="right" vertical="top" wrapText="1"/>
    </xf>
    <xf numFmtId="0" fontId="20" fillId="2" borderId="24" xfId="0" applyFont="1" applyFill="1" applyBorder="1" applyAlignment="1">
      <alignment horizontal="right" vertical="top" wrapText="1"/>
    </xf>
    <xf numFmtId="0" fontId="20" fillId="2" borderId="1" xfId="0" applyFont="1" applyFill="1" applyBorder="1" applyAlignment="1">
      <alignment horizontal="right" vertical="top" wrapText="1"/>
    </xf>
    <xf numFmtId="0" fontId="20" fillId="2" borderId="56" xfId="0" applyFont="1" applyFill="1" applyBorder="1" applyAlignment="1">
      <alignment horizontal="center" vertical="top" wrapText="1"/>
    </xf>
    <xf numFmtId="0" fontId="20" fillId="2" borderId="56" xfId="0" applyFont="1" applyFill="1" applyBorder="1" applyAlignment="1">
      <alignment horizontal="right" vertical="top" wrapText="1"/>
    </xf>
    <xf numFmtId="0" fontId="20" fillId="2" borderId="77" xfId="0" applyFont="1" applyFill="1" applyBorder="1" applyAlignment="1">
      <alignment horizontal="right" vertical="top" wrapText="1"/>
    </xf>
    <xf numFmtId="0" fontId="20" fillId="2" borderId="54" xfId="0" applyFont="1" applyFill="1" applyBorder="1" applyAlignment="1">
      <alignment horizontal="right" vertical="top" wrapText="1"/>
    </xf>
    <xf numFmtId="0" fontId="20" fillId="2" borderId="3" xfId="0" applyFont="1" applyFill="1" applyBorder="1" applyAlignment="1">
      <alignment horizontal="right" vertical="top" wrapText="1"/>
    </xf>
    <xf numFmtId="49" fontId="20" fillId="0" borderId="0" xfId="0" applyNumberFormat="1" applyFont="1"/>
    <xf numFmtId="0" fontId="20" fillId="0" borderId="11" xfId="0" applyFont="1" applyBorder="1"/>
    <xf numFmtId="0" fontId="20" fillId="0" borderId="0" xfId="0" applyFont="1" applyAlignment="1">
      <alignment horizontal="right"/>
    </xf>
    <xf numFmtId="0" fontId="20" fillId="0" borderId="11" xfId="0" applyFont="1" applyBorder="1" applyAlignment="1">
      <alignment wrapText="1"/>
    </xf>
    <xf numFmtId="0" fontId="20" fillId="0" borderId="26" xfId="0" applyFont="1" applyBorder="1" applyAlignment="1">
      <alignment wrapText="1"/>
    </xf>
    <xf numFmtId="0" fontId="20" fillId="0" borderId="26" xfId="0" applyFont="1" applyBorder="1" applyAlignment="1">
      <alignment horizontal="right"/>
    </xf>
    <xf numFmtId="0" fontId="20" fillId="0" borderId="33" xfId="0" applyFont="1" applyBorder="1" applyAlignment="1">
      <alignment wrapText="1"/>
    </xf>
    <xf numFmtId="0" fontId="20" fillId="0" borderId="11" xfId="0" applyFont="1" applyBorder="1" applyAlignment="1">
      <alignment horizontal="right"/>
    </xf>
    <xf numFmtId="0" fontId="20" fillId="0" borderId="25" xfId="0" applyFont="1" applyBorder="1" applyAlignment="1">
      <alignment wrapText="1"/>
    </xf>
    <xf numFmtId="0" fontId="20" fillId="0" borderId="25" xfId="0" applyFont="1" applyBorder="1" applyAlignment="1">
      <alignment horizontal="right"/>
    </xf>
    <xf numFmtId="0" fontId="20" fillId="0" borderId="18" xfId="0" applyFont="1" applyBorder="1"/>
    <xf numFmtId="0" fontId="20" fillId="0" borderId="68" xfId="0" applyFont="1" applyBorder="1"/>
    <xf numFmtId="0" fontId="20" fillId="0" borderId="44" xfId="0" applyFont="1" applyBorder="1" applyAlignment="1">
      <alignment wrapText="1"/>
    </xf>
    <xf numFmtId="0" fontId="20" fillId="0" borderId="44" xfId="0" applyFont="1" applyBorder="1" applyAlignment="1">
      <alignment horizontal="right"/>
    </xf>
    <xf numFmtId="0" fontId="20" fillId="0" borderId="69" xfId="0" applyFont="1" applyBorder="1"/>
    <xf numFmtId="0" fontId="0" fillId="0" borderId="80" xfId="0" applyBorder="1"/>
    <xf numFmtId="0" fontId="0" fillId="0" borderId="81" xfId="0" applyBorder="1"/>
    <xf numFmtId="0" fontId="20" fillId="2" borderId="5" xfId="0" applyFont="1" applyFill="1" applyBorder="1" applyAlignment="1">
      <alignment horizontal="center" vertical="top" wrapText="1"/>
    </xf>
    <xf numFmtId="0" fontId="20" fillId="2" borderId="3" xfId="0" applyFont="1" applyFill="1" applyBorder="1" applyAlignment="1">
      <alignment horizontal="center" vertical="top" wrapText="1"/>
    </xf>
    <xf numFmtId="0" fontId="20" fillId="0" borderId="0" xfId="0" applyFont="1" applyAlignment="1">
      <alignment horizontal="left" vertical="center" wrapText="1"/>
    </xf>
    <xf numFmtId="0" fontId="20" fillId="2" borderId="58"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2" borderId="46" xfId="0" applyFont="1" applyFill="1" applyBorder="1" applyAlignment="1">
      <alignment horizontal="center" vertical="top" wrapText="1"/>
    </xf>
    <xf numFmtId="0" fontId="20" fillId="2" borderId="2" xfId="0" applyFont="1" applyFill="1" applyBorder="1" applyAlignment="1">
      <alignment horizontal="center" vertical="top" wrapText="1"/>
    </xf>
    <xf numFmtId="49" fontId="20" fillId="0" borderId="11" xfId="0" applyNumberFormat="1" applyFont="1" applyBorder="1" applyAlignment="1">
      <alignment horizontal="center" vertical="top" wrapText="1"/>
    </xf>
    <xf numFmtId="0" fontId="20" fillId="5" borderId="46" xfId="0" applyFont="1" applyFill="1" applyBorder="1" applyAlignment="1">
      <alignment horizontal="center" vertical="top" wrapText="1"/>
    </xf>
    <xf numFmtId="0" fontId="20" fillId="5" borderId="3" xfId="0" applyFont="1" applyFill="1" applyBorder="1" applyAlignment="1">
      <alignment horizontal="center" vertical="top" wrapText="1"/>
    </xf>
    <xf numFmtId="0" fontId="19" fillId="5" borderId="3" xfId="0" applyFont="1" applyFill="1" applyBorder="1" applyAlignment="1">
      <alignment horizontal="center" vertical="top" wrapText="1"/>
    </xf>
    <xf numFmtId="0" fontId="20" fillId="5" borderId="2" xfId="0" applyFont="1" applyFill="1" applyBorder="1" applyAlignment="1">
      <alignment horizontal="center" vertical="top" wrapText="1"/>
    </xf>
    <xf numFmtId="0" fontId="20" fillId="5" borderId="54" xfId="0" applyFont="1" applyFill="1" applyBorder="1" applyAlignment="1">
      <alignment horizontal="right" vertical="top" wrapText="1"/>
    </xf>
    <xf numFmtId="0" fontId="20" fillId="5" borderId="3" xfId="0" applyFont="1" applyFill="1" applyBorder="1" applyAlignment="1">
      <alignment horizontal="right" vertical="top" wrapText="1"/>
    </xf>
    <xf numFmtId="0" fontId="20" fillId="0" borderId="46" xfId="0" applyFont="1" applyBorder="1" applyAlignment="1">
      <alignment horizontal="center" vertical="center" wrapText="1"/>
    </xf>
    <xf numFmtId="0" fontId="20" fillId="2" borderId="0" xfId="0" applyFont="1" applyFill="1" applyAlignment="1">
      <alignment horizontal="right" vertical="top" wrapText="1"/>
    </xf>
    <xf numFmtId="0" fontId="20" fillId="5" borderId="7" xfId="0" applyFont="1" applyFill="1" applyBorder="1" applyAlignment="1">
      <alignment horizontal="center" vertical="top" wrapText="1"/>
    </xf>
    <xf numFmtId="0" fontId="20" fillId="5" borderId="8" xfId="0" applyFont="1" applyFill="1" applyBorder="1" applyAlignment="1">
      <alignment horizontal="right" vertical="top" wrapText="1"/>
    </xf>
    <xf numFmtId="0" fontId="25" fillId="4" borderId="70" xfId="0" applyFont="1" applyFill="1" applyBorder="1" applyAlignment="1">
      <alignment wrapText="1"/>
    </xf>
    <xf numFmtId="0" fontId="25" fillId="4" borderId="6" xfId="0" applyFont="1" applyFill="1" applyBorder="1" applyAlignment="1">
      <alignment wrapText="1"/>
    </xf>
    <xf numFmtId="0" fontId="25" fillId="4" borderId="39" xfId="0" applyFont="1" applyFill="1" applyBorder="1" applyAlignment="1">
      <alignment wrapText="1"/>
    </xf>
    <xf numFmtId="0" fontId="25" fillId="4" borderId="37" xfId="0" applyFont="1" applyFill="1" applyBorder="1" applyAlignment="1">
      <alignment wrapText="1"/>
    </xf>
    <xf numFmtId="0" fontId="25" fillId="4" borderId="38" xfId="0" applyFont="1" applyFill="1" applyBorder="1" applyAlignment="1">
      <alignment wrapText="1"/>
    </xf>
    <xf numFmtId="0" fontId="25" fillId="4" borderId="82" xfId="0" applyFont="1" applyFill="1" applyBorder="1" applyAlignment="1">
      <alignment wrapText="1"/>
    </xf>
    <xf numFmtId="0" fontId="25" fillId="7" borderId="16" xfId="0" applyFont="1" applyFill="1" applyBorder="1" applyAlignment="1">
      <alignment wrapText="1"/>
    </xf>
    <xf numFmtId="0" fontId="26" fillId="7" borderId="83" xfId="0" applyFont="1" applyFill="1" applyBorder="1" applyAlignment="1">
      <alignment wrapText="1"/>
    </xf>
    <xf numFmtId="0" fontId="26" fillId="7" borderId="28" xfId="0" applyFont="1" applyFill="1" applyBorder="1" applyAlignment="1">
      <alignment wrapText="1"/>
    </xf>
    <xf numFmtId="0" fontId="26" fillId="7" borderId="26" xfId="0" applyFont="1" applyFill="1" applyBorder="1" applyAlignment="1">
      <alignment wrapText="1"/>
    </xf>
    <xf numFmtId="0" fontId="25" fillId="7" borderId="26" xfId="0" applyFont="1" applyFill="1" applyBorder="1" applyAlignment="1">
      <alignment wrapText="1"/>
    </xf>
    <xf numFmtId="0" fontId="25" fillId="7" borderId="27" xfId="0" applyFont="1" applyFill="1" applyBorder="1" applyAlignment="1">
      <alignment wrapText="1"/>
    </xf>
    <xf numFmtId="0" fontId="29" fillId="7" borderId="17" xfId="2" applyFont="1" applyFill="1" applyBorder="1" applyAlignment="1" applyProtection="1">
      <alignment horizontal="left" vertical="center" wrapText="1" indent="1"/>
    </xf>
    <xf numFmtId="0" fontId="25" fillId="3" borderId="18" xfId="0" applyFont="1" applyFill="1" applyBorder="1" applyAlignment="1">
      <alignment wrapText="1"/>
    </xf>
    <xf numFmtId="0" fontId="26" fillId="3" borderId="84" xfId="0" applyFont="1" applyFill="1" applyBorder="1" applyAlignment="1">
      <alignment wrapText="1"/>
    </xf>
    <xf numFmtId="0" fontId="26" fillId="3" borderId="85" xfId="0" applyFont="1" applyFill="1" applyBorder="1" applyAlignment="1">
      <alignment wrapText="1"/>
    </xf>
    <xf numFmtId="0" fontId="22" fillId="3" borderId="11" xfId="0" applyFont="1" applyFill="1" applyBorder="1" applyAlignment="1">
      <alignment vertical="center" wrapText="1"/>
    </xf>
    <xf numFmtId="0" fontId="25" fillId="3" borderId="11" xfId="0" applyFont="1" applyFill="1" applyBorder="1" applyAlignment="1">
      <alignment wrapText="1"/>
    </xf>
    <xf numFmtId="0" fontId="25" fillId="3" borderId="43" xfId="0" applyFont="1" applyFill="1" applyBorder="1" applyAlignment="1">
      <alignment wrapText="1"/>
    </xf>
    <xf numFmtId="0" fontId="26" fillId="3" borderId="11" xfId="0" applyFont="1" applyFill="1" applyBorder="1" applyAlignment="1">
      <alignment wrapText="1"/>
    </xf>
    <xf numFmtId="0" fontId="29" fillId="3" borderId="19" xfId="2" applyFont="1" applyFill="1" applyBorder="1" applyAlignment="1" applyProtection="1">
      <alignment horizontal="left" vertical="center" wrapText="1" indent="1"/>
    </xf>
    <xf numFmtId="0" fontId="25" fillId="8" borderId="18" xfId="0" applyFont="1" applyFill="1" applyBorder="1" applyAlignment="1">
      <alignment wrapText="1"/>
    </xf>
    <xf numFmtId="0" fontId="26" fillId="8" borderId="84" xfId="0" applyFont="1" applyFill="1" applyBorder="1" applyAlignment="1">
      <alignment wrapText="1"/>
    </xf>
    <xf numFmtId="0" fontId="26" fillId="8" borderId="85" xfId="0" applyFont="1" applyFill="1" applyBorder="1" applyAlignment="1">
      <alignment wrapText="1"/>
    </xf>
    <xf numFmtId="0" fontId="23" fillId="8" borderId="11" xfId="0" applyFont="1" applyFill="1" applyBorder="1" applyAlignment="1">
      <alignment vertical="center" wrapText="1"/>
    </xf>
    <xf numFmtId="0" fontId="25" fillId="8" borderId="11" xfId="0" applyFont="1" applyFill="1" applyBorder="1" applyAlignment="1">
      <alignment wrapText="1"/>
    </xf>
    <xf numFmtId="0" fontId="25" fillId="8" borderId="43" xfId="0" applyFont="1" applyFill="1" applyBorder="1" applyAlignment="1">
      <alignment wrapText="1"/>
    </xf>
    <xf numFmtId="0" fontId="26" fillId="8" borderId="11" xfId="0" applyFont="1" applyFill="1" applyBorder="1" applyAlignment="1">
      <alignment wrapText="1"/>
    </xf>
    <xf numFmtId="0" fontId="29" fillId="8" borderId="19" xfId="2" applyFont="1" applyFill="1" applyBorder="1" applyAlignment="1" applyProtection="1">
      <alignment horizontal="left" vertical="center" wrapText="1" indent="1"/>
    </xf>
    <xf numFmtId="0" fontId="25" fillId="6" borderId="18" xfId="0" applyFont="1" applyFill="1" applyBorder="1" applyAlignment="1">
      <alignment wrapText="1"/>
    </xf>
    <xf numFmtId="0" fontId="26" fillId="6" borderId="84" xfId="0" applyFont="1" applyFill="1" applyBorder="1" applyAlignment="1">
      <alignment wrapText="1"/>
    </xf>
    <xf numFmtId="0" fontId="26" fillId="6" borderId="85" xfId="0" applyFont="1" applyFill="1" applyBorder="1" applyAlignment="1">
      <alignment wrapText="1"/>
    </xf>
    <xf numFmtId="0" fontId="23" fillId="6" borderId="11" xfId="0" applyFont="1" applyFill="1" applyBorder="1" applyAlignment="1">
      <alignment wrapText="1"/>
    </xf>
    <xf numFmtId="0" fontId="25" fillId="6" borderId="11" xfId="0" applyFont="1" applyFill="1" applyBorder="1" applyAlignment="1">
      <alignment wrapText="1"/>
    </xf>
    <xf numFmtId="0" fontId="26" fillId="6" borderId="43" xfId="0" applyFont="1" applyFill="1" applyBorder="1" applyAlignment="1">
      <alignment wrapText="1"/>
    </xf>
    <xf numFmtId="0" fontId="26" fillId="6" borderId="11" xfId="0" applyFont="1" applyFill="1" applyBorder="1" applyAlignment="1">
      <alignment wrapText="1"/>
    </xf>
    <xf numFmtId="0" fontId="29" fillId="6" borderId="19" xfId="2" applyFont="1" applyFill="1" applyBorder="1" applyAlignment="1" applyProtection="1">
      <alignment horizontal="left" vertical="center" wrapText="1" indent="1"/>
    </xf>
    <xf numFmtId="0" fontId="25" fillId="9" borderId="18" xfId="0" applyFont="1" applyFill="1" applyBorder="1" applyAlignment="1">
      <alignment wrapText="1"/>
    </xf>
    <xf numFmtId="0" fontId="26" fillId="9" borderId="84" xfId="0" applyFont="1" applyFill="1" applyBorder="1" applyAlignment="1">
      <alignment wrapText="1"/>
    </xf>
    <xf numFmtId="0" fontId="26" fillId="9" borderId="85" xfId="0" applyFont="1" applyFill="1" applyBorder="1" applyAlignment="1">
      <alignment wrapText="1"/>
    </xf>
    <xf numFmtId="0" fontId="26" fillId="9" borderId="11" xfId="0" applyFont="1" applyFill="1" applyBorder="1" applyAlignment="1">
      <alignment wrapText="1"/>
    </xf>
    <xf numFmtId="0" fontId="25" fillId="9" borderId="11" xfId="0" applyFont="1" applyFill="1" applyBorder="1" applyAlignment="1">
      <alignment wrapText="1"/>
    </xf>
    <xf numFmtId="0" fontId="25" fillId="9" borderId="43" xfId="0" applyFont="1" applyFill="1" applyBorder="1" applyAlignment="1">
      <alignment wrapText="1"/>
    </xf>
    <xf numFmtId="0" fontId="18" fillId="9" borderId="11" xfId="0" applyFont="1" applyFill="1" applyBorder="1" applyAlignment="1">
      <alignment wrapText="1"/>
    </xf>
    <xf numFmtId="0" fontId="29" fillId="9" borderId="19" xfId="2" applyFont="1" applyFill="1" applyBorder="1" applyAlignment="1" applyProtection="1">
      <alignment horizontal="left" vertical="center" wrapText="1" indent="1"/>
    </xf>
    <xf numFmtId="0" fontId="25" fillId="10" borderId="68" xfId="0" applyFont="1" applyFill="1" applyBorder="1" applyAlignment="1">
      <alignment wrapText="1"/>
    </xf>
    <xf numFmtId="0" fontId="26" fillId="10" borderId="86" xfId="0" applyFont="1" applyFill="1" applyBorder="1" applyAlignment="1">
      <alignment wrapText="1"/>
    </xf>
    <xf numFmtId="0" fontId="26" fillId="10" borderId="87" xfId="0" applyFont="1" applyFill="1" applyBorder="1" applyAlignment="1">
      <alignment wrapText="1"/>
    </xf>
    <xf numFmtId="0" fontId="23" fillId="10" borderId="44" xfId="0" applyFont="1" applyFill="1" applyBorder="1" applyAlignment="1">
      <alignment wrapText="1"/>
    </xf>
    <xf numFmtId="0" fontId="25" fillId="10" borderId="44" xfId="0" applyFont="1" applyFill="1" applyBorder="1" applyAlignment="1">
      <alignment wrapText="1"/>
    </xf>
    <xf numFmtId="0" fontId="25" fillId="10" borderId="88" xfId="0" applyFont="1" applyFill="1" applyBorder="1" applyAlignment="1">
      <alignment wrapText="1"/>
    </xf>
    <xf numFmtId="0" fontId="18" fillId="10" borderId="44" xfId="0" applyFont="1" applyFill="1" applyBorder="1"/>
    <xf numFmtId="0" fontId="29" fillId="10" borderId="1" xfId="2" applyFont="1" applyFill="1" applyBorder="1" applyAlignment="1" applyProtection="1">
      <alignment horizontal="left" vertical="center" wrapText="1" indent="1"/>
    </xf>
    <xf numFmtId="0" fontId="32" fillId="0" borderId="0" xfId="0" applyFont="1"/>
    <xf numFmtId="0" fontId="0" fillId="0" borderId="11" xfId="0" applyBorder="1"/>
    <xf numFmtId="0" fontId="0" fillId="0" borderId="33" xfId="0" applyBorder="1"/>
    <xf numFmtId="0" fontId="20" fillId="0" borderId="75" xfId="0" applyFont="1" applyBorder="1"/>
    <xf numFmtId="0" fontId="20" fillId="0" borderId="89" xfId="0" applyFont="1" applyBorder="1"/>
    <xf numFmtId="0" fontId="0" fillId="0" borderId="91" xfId="0" applyBorder="1"/>
    <xf numFmtId="0" fontId="0" fillId="0" borderId="90" xfId="0" applyBorder="1"/>
    <xf numFmtId="0" fontId="19" fillId="0" borderId="37" xfId="0" applyFont="1" applyBorder="1" applyAlignment="1">
      <alignment horizontal="center"/>
    </xf>
    <xf numFmtId="0" fontId="19" fillId="0" borderId="82" xfId="0" applyFont="1" applyBorder="1" applyAlignment="1">
      <alignment horizontal="center" wrapText="1"/>
    </xf>
    <xf numFmtId="49" fontId="19" fillId="0" borderId="12" xfId="0" applyNumberFormat="1" applyFont="1" applyBorder="1" applyAlignment="1">
      <alignment horizontal="left" vertical="center" wrapText="1"/>
    </xf>
    <xf numFmtId="0" fontId="20" fillId="0" borderId="8" xfId="0" applyFont="1" applyBorder="1" applyAlignment="1">
      <alignment horizontal="left" vertical="center" wrapText="1"/>
    </xf>
    <xf numFmtId="0" fontId="0" fillId="0" borderId="8" xfId="0" applyBorder="1"/>
    <xf numFmtId="16" fontId="20" fillId="0" borderId="75" xfId="0" applyNumberFormat="1" applyFont="1" applyBorder="1" applyAlignment="1">
      <alignment horizontal="center"/>
    </xf>
    <xf numFmtId="16" fontId="20" fillId="0" borderId="18" xfId="0" applyNumberFormat="1" applyFont="1" applyBorder="1" applyAlignment="1">
      <alignment horizontal="center"/>
    </xf>
    <xf numFmtId="0" fontId="20" fillId="0" borderId="22" xfId="0" applyFont="1" applyBorder="1" applyAlignment="1">
      <alignment horizontal="center"/>
    </xf>
    <xf numFmtId="14" fontId="20" fillId="0" borderId="18" xfId="0" applyNumberFormat="1" applyFont="1" applyBorder="1" applyAlignment="1">
      <alignment horizontal="center"/>
    </xf>
    <xf numFmtId="0" fontId="20" fillId="0" borderId="11" xfId="0" applyFont="1" applyBorder="1" applyAlignment="1">
      <alignment horizontal="left" vertical="top" wrapText="1"/>
    </xf>
    <xf numFmtId="0" fontId="20" fillId="0" borderId="11" xfId="0" applyFont="1" applyBorder="1" applyAlignment="1">
      <alignment horizontal="right" vertical="top" wrapText="1"/>
    </xf>
    <xf numFmtId="49" fontId="20" fillId="0" borderId="16" xfId="0" applyNumberFormat="1" applyFont="1" applyBorder="1" applyAlignment="1">
      <alignment horizontal="center" vertical="top" wrapText="1"/>
    </xf>
    <xf numFmtId="0" fontId="20" fillId="0" borderId="26" xfId="0" applyFont="1" applyBorder="1" applyAlignment="1">
      <alignment horizontal="left" vertical="top" wrapText="1"/>
    </xf>
    <xf numFmtId="0" fontId="20" fillId="0" borderId="17" xfId="0" applyFont="1" applyBorder="1" applyAlignment="1">
      <alignment horizontal="center" wrapText="1"/>
    </xf>
    <xf numFmtId="49" fontId="20" fillId="0" borderId="18" xfId="0" applyNumberFormat="1" applyFont="1" applyBorder="1" applyAlignment="1">
      <alignment horizontal="center" vertical="top" wrapText="1"/>
    </xf>
    <xf numFmtId="0" fontId="20" fillId="0" borderId="19" xfId="0" applyFont="1" applyBorder="1" applyAlignment="1">
      <alignment horizontal="center" wrapText="1"/>
    </xf>
    <xf numFmtId="49" fontId="20" fillId="0" borderId="18" xfId="0" applyNumberFormat="1" applyFont="1" applyBorder="1" applyAlignment="1">
      <alignment horizontal="center"/>
    </xf>
    <xf numFmtId="0" fontId="20" fillId="0" borderId="69" xfId="0" applyFont="1" applyBorder="1" applyAlignment="1">
      <alignment horizontal="center"/>
    </xf>
    <xf numFmtId="0" fontId="19" fillId="0" borderId="11" xfId="0" applyFont="1" applyBorder="1" applyAlignment="1">
      <alignment horizontal="left" vertical="top" wrapText="1"/>
    </xf>
    <xf numFmtId="0" fontId="20" fillId="0" borderId="0" xfId="0" applyFont="1" applyAlignment="1">
      <alignment horizontal="center" wrapText="1"/>
    </xf>
    <xf numFmtId="0" fontId="22" fillId="0" borderId="0" xfId="0" applyFont="1" applyAlignment="1">
      <alignment horizontal="center" wrapText="1"/>
    </xf>
    <xf numFmtId="0" fontId="20" fillId="5" borderId="7" xfId="0" applyFont="1" applyFill="1" applyBorder="1" applyAlignment="1">
      <alignment horizontal="center" wrapText="1"/>
    </xf>
    <xf numFmtId="0" fontId="19" fillId="5" borderId="46" xfId="0" applyFont="1" applyFill="1" applyBorder="1" applyAlignment="1">
      <alignment horizontal="center"/>
    </xf>
    <xf numFmtId="0" fontId="19" fillId="5" borderId="2" xfId="0" applyFont="1" applyFill="1" applyBorder="1" applyAlignment="1">
      <alignment horizontal="center"/>
    </xf>
    <xf numFmtId="0" fontId="22" fillId="0" borderId="7" xfId="0" applyFont="1" applyBorder="1" applyAlignment="1">
      <alignment horizontal="center"/>
    </xf>
    <xf numFmtId="0" fontId="0" fillId="0" borderId="18" xfId="0" applyBorder="1"/>
    <xf numFmtId="0" fontId="0" fillId="0" borderId="19" xfId="0" applyBorder="1"/>
    <xf numFmtId="0" fontId="0" fillId="0" borderId="68" xfId="0" applyBorder="1"/>
    <xf numFmtId="0" fontId="0" fillId="0" borderId="44" xfId="0" applyBorder="1"/>
    <xf numFmtId="0" fontId="0" fillId="0" borderId="69" xfId="0" applyBorder="1"/>
    <xf numFmtId="0" fontId="0" fillId="0" borderId="75" xfId="0" applyBorder="1"/>
    <xf numFmtId="0" fontId="0" fillId="0" borderId="89" xfId="0" applyBorder="1"/>
    <xf numFmtId="0" fontId="0" fillId="0" borderId="11" xfId="0" applyBorder="1" applyAlignment="1">
      <alignment horizontal="center"/>
    </xf>
    <xf numFmtId="0" fontId="20" fillId="0" borderId="11" xfId="0" applyFont="1" applyBorder="1" applyAlignment="1">
      <alignment horizontal="left" vertical="top" wrapText="1" indent="2"/>
    </xf>
    <xf numFmtId="0" fontId="20" fillId="0" borderId="11" xfId="0" applyFont="1" applyBorder="1" applyAlignment="1">
      <alignment horizontal="right" indent="2"/>
    </xf>
    <xf numFmtId="0" fontId="20" fillId="0" borderId="11" xfId="0" applyFont="1" applyBorder="1" applyAlignment="1">
      <alignment horizontal="right" vertical="justify" indent="2"/>
    </xf>
    <xf numFmtId="0" fontId="20" fillId="0" borderId="11" xfId="0" applyFont="1" applyBorder="1" applyAlignment="1">
      <alignment vertical="justify"/>
    </xf>
    <xf numFmtId="0" fontId="20" fillId="0" borderId="11" xfId="0" applyFont="1" applyBorder="1" applyAlignment="1">
      <alignment horizontal="right" vertical="justify"/>
    </xf>
    <xf numFmtId="49" fontId="20" fillId="0" borderId="18" xfId="0" applyNumberFormat="1" applyFont="1" applyBorder="1" applyAlignment="1">
      <alignment horizontal="left" vertical="top" wrapText="1" indent="3"/>
    </xf>
    <xf numFmtId="0" fontId="21" fillId="0" borderId="19" xfId="0" applyFont="1" applyBorder="1" applyAlignment="1">
      <alignment horizontal="center" wrapText="1"/>
    </xf>
    <xf numFmtId="0" fontId="0" fillId="0" borderId="11" xfId="0" applyBorder="1" applyAlignment="1">
      <alignment horizontal="right"/>
    </xf>
    <xf numFmtId="0" fontId="20" fillId="0" borderId="44" xfId="0" applyFont="1" applyBorder="1"/>
    <xf numFmtId="49" fontId="20" fillId="0" borderId="11" xfId="0" applyNumberFormat="1" applyFont="1" applyBorder="1" applyAlignment="1">
      <alignment horizontal="left" vertical="top" wrapText="1"/>
    </xf>
    <xf numFmtId="14" fontId="20" fillId="0" borderId="11" xfId="0" applyNumberFormat="1" applyFont="1" applyBorder="1" applyAlignment="1">
      <alignment horizontal="left" vertical="top" wrapText="1"/>
    </xf>
    <xf numFmtId="14" fontId="20" fillId="0" borderId="11" xfId="0" applyNumberFormat="1" applyFont="1" applyBorder="1" applyAlignment="1">
      <alignment horizontal="center" vertical="top" wrapText="1"/>
    </xf>
    <xf numFmtId="0" fontId="20" fillId="0" borderId="11" xfId="0" applyFont="1" applyBorder="1" applyAlignment="1">
      <alignment horizontal="center" vertical="top" wrapText="1"/>
    </xf>
    <xf numFmtId="49" fontId="20" fillId="0" borderId="33" xfId="0" applyNumberFormat="1" applyFont="1" applyBorder="1" applyAlignment="1">
      <alignment horizontal="left" vertical="top" wrapText="1"/>
    </xf>
    <xf numFmtId="0" fontId="20" fillId="0" borderId="33" xfId="0" applyFont="1" applyBorder="1" applyAlignment="1">
      <alignment horizontal="left" vertical="top" wrapText="1"/>
    </xf>
    <xf numFmtId="0" fontId="19" fillId="0" borderId="11" xfId="0" applyFont="1" applyBorder="1" applyAlignment="1">
      <alignment vertical="justify"/>
    </xf>
    <xf numFmtId="0" fontId="20" fillId="0" borderId="19" xfId="0" applyFont="1" applyBorder="1" applyAlignment="1">
      <alignment horizontal="center"/>
    </xf>
    <xf numFmtId="0" fontId="33" fillId="0" borderId="0" xfId="0" applyFont="1" applyAlignment="1">
      <alignment horizontal="left"/>
    </xf>
    <xf numFmtId="0" fontId="20" fillId="0" borderId="0" xfId="0" applyFont="1" applyAlignment="1">
      <alignment horizontal="right" wrapText="1"/>
    </xf>
    <xf numFmtId="0" fontId="33" fillId="0" borderId="0" xfId="0" applyFont="1" applyAlignment="1">
      <alignment vertical="center"/>
    </xf>
    <xf numFmtId="0" fontId="20" fillId="0" borderId="0" xfId="0" applyFont="1" applyAlignment="1">
      <alignment vertical="center"/>
    </xf>
    <xf numFmtId="49" fontId="20" fillId="0" borderId="16"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20" fillId="0" borderId="18" xfId="0" applyNumberFormat="1" applyFont="1" applyBorder="1" applyAlignment="1">
      <alignment horizontal="center" vertical="center"/>
    </xf>
    <xf numFmtId="49" fontId="20" fillId="0" borderId="68" xfId="0" applyNumberFormat="1" applyFont="1" applyBorder="1" applyAlignment="1">
      <alignment horizontal="center" vertical="center"/>
    </xf>
    <xf numFmtId="0" fontId="0" fillId="0" borderId="0" xfId="0" applyAlignment="1">
      <alignment vertical="center"/>
    </xf>
    <xf numFmtId="0" fontId="20" fillId="0" borderId="19" xfId="0" applyFont="1" applyBorder="1" applyAlignment="1">
      <alignment horizontal="center" vertical="top" wrapText="1"/>
    </xf>
    <xf numFmtId="0" fontId="20" fillId="0" borderId="33" xfId="0" applyFont="1" applyBorder="1" applyAlignment="1">
      <alignment horizontal="center" vertical="top" wrapText="1"/>
    </xf>
    <xf numFmtId="0" fontId="32" fillId="7" borderId="8" xfId="0" applyFont="1" applyFill="1" applyBorder="1" applyAlignment="1">
      <alignment horizontal="center"/>
    </xf>
    <xf numFmtId="0" fontId="19" fillId="7" borderId="8" xfId="0" applyFont="1" applyFill="1" applyBorder="1" applyAlignment="1">
      <alignment horizontal="center" vertical="center" wrapText="1"/>
    </xf>
    <xf numFmtId="0" fontId="19" fillId="7" borderId="6" xfId="0" applyFont="1" applyFill="1" applyBorder="1" applyAlignment="1">
      <alignment horizontal="center" vertical="center" wrapText="1"/>
    </xf>
    <xf numFmtId="0" fontId="20" fillId="0" borderId="11" xfId="0" applyFont="1" applyBorder="1" applyAlignment="1">
      <alignment horizontal="left" vertical="top" wrapText="1" indent="3"/>
    </xf>
    <xf numFmtId="0" fontId="17" fillId="0" borderId="11" xfId="0" applyFont="1" applyBorder="1" applyAlignment="1">
      <alignment horizontal="left" vertical="top" wrapText="1" indent="3"/>
    </xf>
    <xf numFmtId="0" fontId="20" fillId="5" borderId="11" xfId="0" applyFont="1" applyFill="1" applyBorder="1" applyAlignment="1">
      <alignment horizontal="left" vertical="top" wrapText="1"/>
    </xf>
    <xf numFmtId="0" fontId="19" fillId="6" borderId="70" xfId="0" applyFont="1" applyFill="1" applyBorder="1" applyAlignment="1">
      <alignment horizontal="center" vertical="top" wrapText="1"/>
    </xf>
    <xf numFmtId="0" fontId="19" fillId="6" borderId="37" xfId="0" applyFont="1" applyFill="1" applyBorder="1" applyAlignment="1">
      <alignment horizontal="center" vertical="top" wrapText="1"/>
    </xf>
    <xf numFmtId="0" fontId="19" fillId="6" borderId="82" xfId="0" applyFont="1" applyFill="1" applyBorder="1" applyAlignment="1">
      <alignment horizontal="center" wrapText="1"/>
    </xf>
    <xf numFmtId="0" fontId="20" fillId="0" borderId="11" xfId="0" applyFont="1" applyBorder="1" applyAlignment="1">
      <alignment horizontal="right" vertical="top" wrapText="1" indent="3"/>
    </xf>
    <xf numFmtId="0" fontId="20" fillId="0" borderId="11" xfId="0" applyFont="1" applyBorder="1" applyAlignment="1">
      <alignment horizontal="justify" vertical="top" wrapText="1"/>
    </xf>
    <xf numFmtId="0" fontId="19" fillId="9" borderId="70" xfId="0" applyFont="1" applyFill="1" applyBorder="1" applyAlignment="1">
      <alignment horizontal="center" vertical="top" wrapText="1"/>
    </xf>
    <xf numFmtId="0" fontId="19" fillId="9" borderId="37" xfId="0" applyFont="1" applyFill="1" applyBorder="1" applyAlignment="1">
      <alignment horizontal="center" vertical="top" wrapText="1"/>
    </xf>
    <xf numFmtId="0" fontId="20" fillId="0" borderId="11" xfId="0" applyFont="1" applyBorder="1" applyAlignment="1">
      <alignment horizontal="right" wrapText="1"/>
    </xf>
    <xf numFmtId="0" fontId="19" fillId="0" borderId="11" xfId="0" applyFont="1" applyBorder="1" applyAlignment="1">
      <alignment horizontal="left" wrapText="1"/>
    </xf>
    <xf numFmtId="0" fontId="20" fillId="0" borderId="11" xfId="0" applyFont="1" applyBorder="1" applyAlignment="1">
      <alignment horizontal="left" wrapText="1"/>
    </xf>
    <xf numFmtId="0" fontId="20" fillId="5" borderId="11" xfId="0" applyFont="1" applyFill="1" applyBorder="1" applyAlignment="1">
      <alignment horizontal="right" vertical="top" wrapText="1"/>
    </xf>
    <xf numFmtId="0" fontId="19" fillId="4" borderId="70" xfId="0" applyFont="1" applyFill="1" applyBorder="1" applyAlignment="1">
      <alignment horizontal="center" vertical="top" wrapText="1"/>
    </xf>
    <xf numFmtId="0" fontId="19" fillId="4" borderId="37" xfId="0" applyFont="1" applyFill="1" applyBorder="1" applyAlignment="1">
      <alignment horizontal="center" vertical="top" wrapText="1"/>
    </xf>
    <xf numFmtId="0" fontId="19" fillId="0" borderId="11" xfId="0" applyFont="1" applyBorder="1" applyAlignment="1">
      <alignment horizontal="right" vertical="top" wrapText="1"/>
    </xf>
    <xf numFmtId="0" fontId="20" fillId="0" borderId="16" xfId="0" applyFont="1" applyBorder="1" applyAlignment="1">
      <alignment horizontal="left" vertical="top" wrapText="1" indent="1"/>
    </xf>
    <xf numFmtId="0" fontId="20" fillId="0" borderId="26" xfId="0" applyFont="1" applyBorder="1" applyAlignment="1">
      <alignment horizontal="right" vertical="top" wrapText="1"/>
    </xf>
    <xf numFmtId="0" fontId="20" fillId="0" borderId="18" xfId="0" applyFont="1" applyBorder="1" applyAlignment="1">
      <alignment horizontal="left" vertical="top" wrapText="1" indent="1"/>
    </xf>
    <xf numFmtId="0" fontId="19" fillId="11" borderId="70" xfId="0" applyFont="1" applyFill="1" applyBorder="1" applyAlignment="1">
      <alignment horizontal="center" vertical="top" wrapText="1"/>
    </xf>
    <xf numFmtId="0" fontId="19" fillId="11" borderId="37" xfId="0" applyFont="1" applyFill="1" applyBorder="1" applyAlignment="1">
      <alignment horizontal="center" vertical="top" wrapText="1"/>
    </xf>
    <xf numFmtId="0" fontId="19" fillId="11" borderId="82" xfId="0" applyFont="1" applyFill="1" applyBorder="1" applyAlignment="1">
      <alignment horizontal="center" vertical="top" wrapText="1"/>
    </xf>
    <xf numFmtId="49" fontId="19" fillId="3" borderId="8" xfId="0" applyNumberFormat="1" applyFont="1" applyFill="1" applyBorder="1" applyAlignment="1">
      <alignment horizontal="center" vertical="top" wrapText="1"/>
    </xf>
    <xf numFmtId="0" fontId="19" fillId="3" borderId="6" xfId="0" applyFont="1" applyFill="1" applyBorder="1" applyAlignment="1">
      <alignment horizontal="center" vertical="top" wrapText="1"/>
    </xf>
    <xf numFmtId="0" fontId="19" fillId="3" borderId="8" xfId="0" applyFont="1" applyFill="1" applyBorder="1" applyAlignment="1">
      <alignment horizontal="center" vertical="top" wrapText="1"/>
    </xf>
    <xf numFmtId="0" fontId="19" fillId="7" borderId="13" xfId="0" applyFont="1" applyFill="1" applyBorder="1" applyAlignment="1">
      <alignment horizontal="center" vertical="top" wrapText="1"/>
    </xf>
    <xf numFmtId="0" fontId="19" fillId="6" borderId="8" xfId="0" applyFont="1" applyFill="1" applyBorder="1" applyAlignment="1">
      <alignment horizontal="center" vertical="top" wrapText="1"/>
    </xf>
    <xf numFmtId="0" fontId="19" fillId="6" borderId="9" xfId="0" applyFont="1" applyFill="1" applyBorder="1" applyAlignment="1">
      <alignment horizontal="center" vertical="top" wrapText="1"/>
    </xf>
    <xf numFmtId="0" fontId="19" fillId="6" borderId="14" xfId="0" applyFont="1" applyFill="1" applyBorder="1" applyAlignment="1">
      <alignment horizontal="center" vertical="top" wrapText="1"/>
    </xf>
    <xf numFmtId="0" fontId="19" fillId="6" borderId="6" xfId="0" applyFont="1" applyFill="1" applyBorder="1" applyAlignment="1">
      <alignment horizontal="center" vertical="top" wrapText="1"/>
    </xf>
    <xf numFmtId="0" fontId="19" fillId="10" borderId="70" xfId="0" applyFont="1" applyFill="1" applyBorder="1" applyAlignment="1">
      <alignment horizontal="center" vertical="top" wrapText="1"/>
    </xf>
    <xf numFmtId="0" fontId="19" fillId="10" borderId="37" xfId="0" applyFont="1" applyFill="1" applyBorder="1" applyAlignment="1">
      <alignment horizontal="center" vertical="top" wrapText="1"/>
    </xf>
    <xf numFmtId="0" fontId="19" fillId="3" borderId="70" xfId="0" applyFont="1" applyFill="1" applyBorder="1" applyAlignment="1">
      <alignment horizontal="center" vertical="top" wrapText="1"/>
    </xf>
    <xf numFmtId="0" fontId="19" fillId="3" borderId="37" xfId="0" applyFont="1" applyFill="1" applyBorder="1" applyAlignment="1">
      <alignment horizontal="center" vertical="top" wrapText="1"/>
    </xf>
    <xf numFmtId="0" fontId="19" fillId="3" borderId="82" xfId="0" applyFont="1" applyFill="1" applyBorder="1" applyAlignment="1">
      <alignment horizontal="center" vertical="top" wrapText="1"/>
    </xf>
    <xf numFmtId="0" fontId="19" fillId="9" borderId="70" xfId="0" applyFont="1" applyFill="1" applyBorder="1"/>
    <xf numFmtId="0" fontId="19" fillId="9" borderId="37" xfId="0" applyFont="1" applyFill="1" applyBorder="1" applyAlignment="1">
      <alignment horizontal="left" vertical="top" wrapText="1"/>
    </xf>
    <xf numFmtId="0" fontId="19" fillId="9" borderId="37" xfId="0" applyFont="1" applyFill="1" applyBorder="1" applyAlignment="1">
      <alignment wrapText="1"/>
    </xf>
    <xf numFmtId="0" fontId="19" fillId="9" borderId="82" xfId="0" applyFont="1" applyFill="1" applyBorder="1"/>
    <xf numFmtId="0" fontId="19" fillId="13" borderId="12" xfId="0" applyFont="1" applyFill="1" applyBorder="1" applyAlignment="1">
      <alignment horizontal="center" vertical="center" wrapText="1"/>
    </xf>
    <xf numFmtId="0" fontId="19" fillId="14" borderId="8" xfId="0" applyFont="1" applyFill="1" applyBorder="1" applyAlignment="1">
      <alignment horizontal="center" vertical="center" wrapText="1"/>
    </xf>
    <xf numFmtId="0" fontId="19" fillId="14" borderId="6" xfId="0" applyFont="1" applyFill="1" applyBorder="1" applyAlignment="1">
      <alignment horizontal="center" vertical="top" wrapText="1"/>
    </xf>
    <xf numFmtId="0" fontId="19" fillId="14" borderId="6" xfId="0" applyFont="1" applyFill="1" applyBorder="1" applyAlignment="1">
      <alignment horizontal="center" wrapText="1"/>
    </xf>
    <xf numFmtId="0" fontId="19" fillId="14" borderId="70" xfId="0" applyFont="1" applyFill="1" applyBorder="1" applyAlignment="1">
      <alignment horizontal="left"/>
    </xf>
    <xf numFmtId="0" fontId="19" fillId="14" borderId="37" xfId="0" applyFont="1" applyFill="1" applyBorder="1" applyAlignment="1">
      <alignment horizontal="left" wrapText="1"/>
    </xf>
    <xf numFmtId="0" fontId="19" fillId="15" borderId="7" xfId="0" applyFont="1" applyFill="1" applyBorder="1" applyAlignment="1">
      <alignment horizontal="center" vertical="top" wrapText="1"/>
    </xf>
    <xf numFmtId="0" fontId="19" fillId="15" borderId="92" xfId="0" applyFont="1" applyFill="1" applyBorder="1" applyAlignment="1">
      <alignment horizontal="center" vertical="top" wrapText="1"/>
    </xf>
    <xf numFmtId="0" fontId="19" fillId="15" borderId="7" xfId="0" applyFont="1" applyFill="1" applyBorder="1" applyAlignment="1">
      <alignment horizontal="center" wrapText="1"/>
    </xf>
    <xf numFmtId="0" fontId="32" fillId="15" borderId="70" xfId="0" applyFont="1" applyFill="1" applyBorder="1" applyAlignment="1">
      <alignment horizontal="left" vertical="justify"/>
    </xf>
    <xf numFmtId="0" fontId="32" fillId="15" borderId="37" xfId="0" applyFont="1" applyFill="1" applyBorder="1" applyAlignment="1">
      <alignment horizontal="left" vertical="justify"/>
    </xf>
    <xf numFmtId="0" fontId="32" fillId="15" borderId="82" xfId="0" applyFont="1" applyFill="1" applyBorder="1" applyAlignment="1">
      <alignment horizontal="left" vertical="justify"/>
    </xf>
    <xf numFmtId="0" fontId="32" fillId="15" borderId="8" xfId="0" applyFont="1" applyFill="1" applyBorder="1" applyAlignment="1">
      <alignment horizontal="center" vertical="justify"/>
    </xf>
    <xf numFmtId="0" fontId="32" fillId="15" borderId="70" xfId="0" applyFont="1" applyFill="1" applyBorder="1"/>
    <xf numFmtId="0" fontId="32" fillId="15" borderId="37" xfId="0" applyFont="1" applyFill="1" applyBorder="1"/>
    <xf numFmtId="0" fontId="32" fillId="15" borderId="37" xfId="0" applyFont="1" applyFill="1" applyBorder="1" applyAlignment="1">
      <alignment wrapText="1"/>
    </xf>
    <xf numFmtId="0" fontId="32" fillId="15" borderId="82" xfId="0" applyFont="1" applyFill="1" applyBorder="1"/>
    <xf numFmtId="0" fontId="19" fillId="15" borderId="70" xfId="0" applyFont="1" applyFill="1" applyBorder="1"/>
    <xf numFmtId="0" fontId="19" fillId="15" borderId="37" xfId="0" applyFont="1" applyFill="1" applyBorder="1"/>
    <xf numFmtId="0" fontId="19" fillId="15" borderId="12" xfId="0" applyFont="1" applyFill="1" applyBorder="1" applyAlignment="1">
      <alignment horizontal="left" vertical="top" wrapText="1"/>
    </xf>
    <xf numFmtId="0" fontId="19" fillId="15" borderId="8" xfId="0" applyFont="1" applyFill="1" applyBorder="1" applyAlignment="1">
      <alignment horizontal="left" vertical="top" wrapText="1"/>
    </xf>
    <xf numFmtId="0" fontId="19" fillId="15" borderId="14" xfId="0" applyFont="1" applyFill="1" applyBorder="1" applyAlignment="1">
      <alignment horizontal="left" vertical="top" wrapText="1"/>
    </xf>
    <xf numFmtId="0" fontId="19" fillId="15" borderId="70" xfId="0" applyFont="1" applyFill="1" applyBorder="1" applyAlignment="1">
      <alignment horizontal="center" wrapText="1"/>
    </xf>
    <xf numFmtId="0" fontId="19" fillId="15" borderId="37" xfId="0" applyFont="1" applyFill="1" applyBorder="1" applyAlignment="1">
      <alignment horizontal="center" wrapText="1"/>
    </xf>
    <xf numFmtId="0" fontId="19" fillId="15" borderId="82" xfId="0" applyFont="1" applyFill="1" applyBorder="1" applyAlignment="1">
      <alignment horizontal="center" wrapText="1"/>
    </xf>
    <xf numFmtId="0" fontId="32" fillId="15" borderId="8" xfId="0" applyFont="1" applyFill="1" applyBorder="1" applyAlignment="1">
      <alignment horizontal="center"/>
    </xf>
    <xf numFmtId="0" fontId="19" fillId="15" borderId="82" xfId="0" applyFont="1" applyFill="1" applyBorder="1" applyAlignment="1">
      <alignment wrapText="1"/>
    </xf>
    <xf numFmtId="0" fontId="19" fillId="8" borderId="70" xfId="0" applyFont="1" applyFill="1" applyBorder="1" applyAlignment="1">
      <alignment horizontal="center"/>
    </xf>
    <xf numFmtId="0" fontId="19" fillId="8" borderId="37" xfId="0" applyFont="1" applyFill="1" applyBorder="1" applyAlignment="1">
      <alignment horizontal="center"/>
    </xf>
    <xf numFmtId="0" fontId="20" fillId="8" borderId="73" xfId="0" applyFont="1" applyFill="1" applyBorder="1" applyAlignment="1">
      <alignment horizontal="center"/>
    </xf>
    <xf numFmtId="0" fontId="19" fillId="8" borderId="74" xfId="0" applyFont="1" applyFill="1" applyBorder="1" applyAlignment="1">
      <alignment wrapText="1"/>
    </xf>
    <xf numFmtId="0" fontId="20" fillId="8" borderId="74" xfId="0" applyFont="1" applyFill="1" applyBorder="1" applyAlignment="1">
      <alignment horizontal="right"/>
    </xf>
    <xf numFmtId="0" fontId="20" fillId="0" borderId="85" xfId="0" applyFont="1" applyBorder="1"/>
    <xf numFmtId="0" fontId="20" fillId="0" borderId="87" xfId="0" applyFont="1" applyBorder="1"/>
    <xf numFmtId="0" fontId="20" fillId="0" borderId="94" xfId="0" applyFont="1" applyBorder="1"/>
    <xf numFmtId="0" fontId="20" fillId="0" borderId="57" xfId="0" applyFont="1" applyBorder="1"/>
    <xf numFmtId="0" fontId="20" fillId="0" borderId="19" xfId="0" applyFont="1" applyBorder="1" applyAlignment="1">
      <alignment horizontal="right" wrapText="1"/>
    </xf>
    <xf numFmtId="0" fontId="19" fillId="0" borderId="93" xfId="0" applyFont="1" applyBorder="1" applyAlignment="1">
      <alignment horizontal="center" vertical="top" wrapText="1"/>
    </xf>
    <xf numFmtId="0" fontId="20" fillId="0" borderId="93" xfId="0" applyFont="1" applyBorder="1" applyAlignment="1">
      <alignment horizontal="center" vertical="top" wrapText="1"/>
    </xf>
    <xf numFmtId="0" fontId="20" fillId="0" borderId="31" xfId="0" applyFont="1" applyBorder="1" applyAlignment="1">
      <alignment horizontal="center" vertical="top" wrapText="1"/>
    </xf>
    <xf numFmtId="0" fontId="20" fillId="0" borderId="29" xfId="0" applyFont="1" applyBorder="1" applyAlignment="1">
      <alignment horizontal="right"/>
    </xf>
    <xf numFmtId="0" fontId="20" fillId="0" borderId="93" xfId="0" applyFont="1" applyBorder="1" applyAlignment="1">
      <alignment horizontal="right"/>
    </xf>
    <xf numFmtId="0" fontId="20" fillId="0" borderId="94" xfId="0" applyFont="1" applyBorder="1" applyAlignment="1">
      <alignment horizontal="right"/>
    </xf>
    <xf numFmtId="0" fontId="19" fillId="14" borderId="38" xfId="0" applyFont="1" applyFill="1" applyBorder="1" applyAlignment="1">
      <alignment horizontal="left" wrapText="1"/>
    </xf>
    <xf numFmtId="0" fontId="35" fillId="0" borderId="8" xfId="0" applyFont="1" applyBorder="1" applyAlignment="1">
      <alignment horizontal="center" wrapText="1"/>
    </xf>
    <xf numFmtId="0" fontId="19" fillId="6" borderId="49" xfId="0" applyFont="1" applyFill="1" applyBorder="1" applyAlignment="1">
      <alignment horizontal="center" vertical="top" wrapText="1"/>
    </xf>
    <xf numFmtId="0" fontId="19" fillId="2" borderId="49" xfId="0" applyFont="1" applyFill="1" applyBorder="1" applyAlignment="1">
      <alignment horizontal="center" vertical="top" wrapText="1"/>
    </xf>
    <xf numFmtId="0" fontId="36" fillId="0" borderId="7" xfId="0" applyFont="1" applyBorder="1" applyAlignment="1">
      <alignment horizontal="center" wrapText="1"/>
    </xf>
    <xf numFmtId="0" fontId="20" fillId="0" borderId="98" xfId="0" applyFont="1" applyBorder="1"/>
    <xf numFmtId="0" fontId="20" fillId="0" borderId="99" xfId="0" applyFont="1" applyBorder="1"/>
    <xf numFmtId="0" fontId="20" fillId="0" borderId="100" xfId="0" applyFont="1" applyBorder="1"/>
    <xf numFmtId="0" fontId="20" fillId="0" borderId="20" xfId="0" applyFont="1" applyBorder="1"/>
    <xf numFmtId="0" fontId="20" fillId="0" borderId="101" xfId="0" applyFont="1" applyBorder="1"/>
    <xf numFmtId="0" fontId="20" fillId="0" borderId="102" xfId="0" applyFont="1" applyBorder="1"/>
    <xf numFmtId="0" fontId="20" fillId="0" borderId="103" xfId="0" applyFont="1" applyBorder="1"/>
    <xf numFmtId="0" fontId="20" fillId="0" borderId="104" xfId="0" applyFont="1" applyBorder="1"/>
    <xf numFmtId="0" fontId="20" fillId="0" borderId="84" xfId="0" applyFont="1" applyBorder="1"/>
    <xf numFmtId="0" fontId="20" fillId="0" borderId="105" xfId="0" applyFont="1" applyBorder="1"/>
    <xf numFmtId="0" fontId="20" fillId="0" borderId="106" xfId="0" applyFont="1" applyBorder="1"/>
    <xf numFmtId="0" fontId="20" fillId="0" borderId="79" xfId="0" applyFont="1" applyBorder="1"/>
    <xf numFmtId="0" fontId="20" fillId="0" borderId="107" xfId="0" applyFont="1" applyBorder="1"/>
    <xf numFmtId="0" fontId="20" fillId="0" borderId="108" xfId="0" applyFont="1" applyBorder="1"/>
    <xf numFmtId="0" fontId="20" fillId="0" borderId="109" xfId="0" applyFont="1" applyBorder="1"/>
    <xf numFmtId="0" fontId="20" fillId="0" borderId="110" xfId="0" applyFont="1" applyBorder="1"/>
    <xf numFmtId="0" fontId="20" fillId="0" borderId="111" xfId="0" applyFont="1" applyBorder="1"/>
    <xf numFmtId="0" fontId="20" fillId="0" borderId="22" xfId="0" applyFont="1" applyBorder="1"/>
    <xf numFmtId="0" fontId="20" fillId="0" borderId="23" xfId="0" applyFont="1" applyBorder="1"/>
    <xf numFmtId="0" fontId="20" fillId="0" borderId="112" xfId="0" applyFont="1" applyBorder="1"/>
    <xf numFmtId="0" fontId="20" fillId="0" borderId="113" xfId="0" applyFont="1" applyBorder="1"/>
    <xf numFmtId="0" fontId="20" fillId="0" borderId="114" xfId="0" applyFont="1" applyBorder="1"/>
    <xf numFmtId="0" fontId="20" fillId="0" borderId="115" xfId="0" applyFont="1" applyBorder="1"/>
    <xf numFmtId="0" fontId="20" fillId="0" borderId="72" xfId="0" applyFont="1" applyBorder="1"/>
    <xf numFmtId="0" fontId="20" fillId="0" borderId="116" xfId="0" applyFont="1" applyBorder="1"/>
    <xf numFmtId="0" fontId="20" fillId="0" borderId="117" xfId="0" applyFont="1" applyBorder="1"/>
    <xf numFmtId="0" fontId="20" fillId="0" borderId="118" xfId="0" applyFont="1" applyBorder="1"/>
    <xf numFmtId="0" fontId="20" fillId="0" borderId="80" xfId="0" applyFont="1" applyBorder="1"/>
    <xf numFmtId="0" fontId="20" fillId="0" borderId="119" xfId="0" applyFont="1" applyBorder="1"/>
    <xf numFmtId="0" fontId="20" fillId="0" borderId="6" xfId="0" applyFont="1" applyBorder="1"/>
    <xf numFmtId="0" fontId="20" fillId="9" borderId="120" xfId="0" applyFont="1" applyFill="1" applyBorder="1"/>
    <xf numFmtId="0" fontId="20" fillId="9" borderId="6" xfId="0" applyFont="1" applyFill="1" applyBorder="1"/>
    <xf numFmtId="0" fontId="20" fillId="9" borderId="103" xfId="0" applyFont="1" applyFill="1" applyBorder="1"/>
    <xf numFmtId="0" fontId="20" fillId="9" borderId="84" xfId="0" applyFont="1" applyFill="1" applyBorder="1"/>
    <xf numFmtId="0" fontId="17" fillId="9" borderId="120" xfId="0" applyFont="1" applyFill="1" applyBorder="1"/>
    <xf numFmtId="0" fontId="17" fillId="9" borderId="6" xfId="0" applyFont="1" applyFill="1" applyBorder="1"/>
    <xf numFmtId="0" fontId="20" fillId="0" borderId="121" xfId="0" applyFont="1" applyBorder="1"/>
    <xf numFmtId="0" fontId="20" fillId="9" borderId="70" xfId="0" applyFont="1" applyFill="1" applyBorder="1"/>
    <xf numFmtId="0" fontId="20" fillId="9" borderId="82" xfId="0" applyFont="1" applyFill="1" applyBorder="1"/>
    <xf numFmtId="0" fontId="27" fillId="9" borderId="18" xfId="0" applyFont="1" applyFill="1" applyBorder="1"/>
    <xf numFmtId="0" fontId="27" fillId="9" borderId="19" xfId="0" applyFont="1" applyFill="1" applyBorder="1"/>
    <xf numFmtId="0" fontId="19" fillId="7" borderId="122" xfId="0" applyFont="1" applyFill="1" applyBorder="1" applyAlignment="1">
      <alignment horizontal="center" vertical="top" wrapText="1"/>
    </xf>
    <xf numFmtId="0" fontId="19" fillId="5" borderId="49" xfId="0" applyFont="1" applyFill="1" applyBorder="1" applyAlignment="1">
      <alignment horizontal="center" vertical="top" wrapText="1"/>
    </xf>
    <xf numFmtId="0" fontId="0" fillId="0" borderId="24" xfId="0" applyBorder="1"/>
    <xf numFmtId="0" fontId="0" fillId="0" borderId="20" xfId="0" applyBorder="1"/>
    <xf numFmtId="0" fontId="36" fillId="0" borderId="12" xfId="0" applyFont="1" applyBorder="1" applyAlignment="1">
      <alignment horizontal="center" wrapText="1"/>
    </xf>
    <xf numFmtId="0" fontId="36" fillId="0" borderId="6" xfId="0" applyFont="1" applyBorder="1" applyAlignment="1">
      <alignment horizontal="center" wrapText="1"/>
    </xf>
    <xf numFmtId="0" fontId="0" fillId="9" borderId="6" xfId="0" applyFill="1" applyBorder="1"/>
    <xf numFmtId="0" fontId="0" fillId="9" borderId="8" xfId="0" applyFill="1" applyBorder="1"/>
    <xf numFmtId="0" fontId="27" fillId="9" borderId="82" xfId="0" applyFont="1" applyFill="1" applyBorder="1" applyAlignment="1">
      <alignment wrapText="1"/>
    </xf>
    <xf numFmtId="0" fontId="19" fillId="9" borderId="12" xfId="0" applyFont="1" applyFill="1" applyBorder="1"/>
    <xf numFmtId="0" fontId="34" fillId="0" borderId="0" xfId="0" applyFont="1"/>
    <xf numFmtId="49" fontId="17" fillId="0" borderId="18" xfId="0" applyNumberFormat="1" applyFont="1" applyBorder="1" applyAlignment="1">
      <alignment horizontal="center"/>
    </xf>
    <xf numFmtId="0" fontId="27" fillId="0" borderId="11" xfId="0" applyFont="1" applyBorder="1"/>
    <xf numFmtId="0" fontId="34" fillId="0" borderId="44" xfId="0" applyFont="1" applyBorder="1" applyAlignment="1">
      <alignment horizontal="right"/>
    </xf>
    <xf numFmtId="0" fontId="35" fillId="0" borderId="0" xfId="0" applyFont="1"/>
    <xf numFmtId="0" fontId="27" fillId="0" borderId="0" xfId="0" applyFont="1"/>
    <xf numFmtId="0" fontId="27" fillId="15" borderId="70" xfId="0" applyFont="1" applyFill="1" applyBorder="1"/>
    <xf numFmtId="0" fontId="27" fillId="15" borderId="37" xfId="0" applyFont="1" applyFill="1" applyBorder="1"/>
    <xf numFmtId="0" fontId="27" fillId="15" borderId="37" xfId="0" applyFont="1" applyFill="1" applyBorder="1" applyAlignment="1">
      <alignment wrapText="1"/>
    </xf>
    <xf numFmtId="0" fontId="27" fillId="15" borderId="38" xfId="0" applyFont="1" applyFill="1" applyBorder="1" applyAlignment="1">
      <alignment wrapText="1"/>
    </xf>
    <xf numFmtId="0" fontId="27" fillId="15" borderId="82" xfId="0" applyFont="1" applyFill="1" applyBorder="1"/>
    <xf numFmtId="0" fontId="35" fillId="15" borderId="14" xfId="0" applyFont="1" applyFill="1" applyBorder="1" applyAlignment="1">
      <alignment wrapText="1"/>
    </xf>
    <xf numFmtId="0" fontId="20" fillId="0" borderId="86" xfId="0" applyFont="1" applyBorder="1"/>
    <xf numFmtId="0" fontId="0" fillId="0" borderId="123" xfId="0" applyBorder="1"/>
    <xf numFmtId="0" fontId="0" fillId="0" borderId="124" xfId="0" applyBorder="1"/>
    <xf numFmtId="0" fontId="0" fillId="0" borderId="125" xfId="0" applyBorder="1"/>
    <xf numFmtId="0" fontId="20" fillId="0" borderId="43" xfId="0" applyFont="1" applyBorder="1" applyAlignment="1">
      <alignment horizontal="right"/>
    </xf>
    <xf numFmtId="0" fontId="0" fillId="0" borderId="97" xfId="0" applyBorder="1"/>
    <xf numFmtId="0" fontId="0" fillId="0" borderId="126" xfId="0" applyBorder="1"/>
    <xf numFmtId="0" fontId="0" fillId="0" borderId="93" xfId="0" applyBorder="1"/>
    <xf numFmtId="0" fontId="0" fillId="0" borderId="94" xfId="0" applyBorder="1"/>
    <xf numFmtId="0" fontId="0" fillId="0" borderId="35" xfId="0" applyBorder="1"/>
    <xf numFmtId="0" fontId="0" fillId="0" borderId="29" xfId="0" applyBorder="1"/>
    <xf numFmtId="0" fontId="0" fillId="8" borderId="7" xfId="0" applyFill="1" applyBorder="1"/>
    <xf numFmtId="0" fontId="20" fillId="0" borderId="35" xfId="0" applyFont="1" applyBorder="1" applyAlignment="1">
      <alignment horizontal="right"/>
    </xf>
    <xf numFmtId="0" fontId="20" fillId="0" borderId="34" xfId="0" applyFont="1" applyBorder="1" applyAlignment="1">
      <alignment wrapText="1"/>
    </xf>
    <xf numFmtId="0" fontId="20" fillId="0" borderId="43" xfId="0" applyFont="1" applyBorder="1" applyAlignment="1">
      <alignment wrapText="1"/>
    </xf>
    <xf numFmtId="0" fontId="20" fillId="0" borderId="30" xfId="0" applyFont="1" applyBorder="1" applyAlignment="1">
      <alignment wrapText="1"/>
    </xf>
    <xf numFmtId="0" fontId="27" fillId="7" borderId="13" xfId="0" applyFont="1" applyFill="1" applyBorder="1" applyAlignment="1">
      <alignment horizontal="center" vertical="top" wrapText="1"/>
    </xf>
    <xf numFmtId="0" fontId="20" fillId="2" borderId="11" xfId="0" applyFont="1" applyFill="1" applyBorder="1" applyAlignment="1">
      <alignment horizontal="center" vertical="top" wrapText="1"/>
    </xf>
    <xf numFmtId="0" fontId="20" fillId="0" borderId="22" xfId="0" applyFont="1" applyBorder="1" applyAlignment="1">
      <alignment horizontal="left" vertical="top" wrapText="1" indent="1"/>
    </xf>
    <xf numFmtId="0" fontId="20" fillId="0" borderId="25" xfId="0" applyFont="1" applyBorder="1" applyAlignment="1">
      <alignment horizontal="right" vertical="top" wrapText="1"/>
    </xf>
    <xf numFmtId="0" fontId="17" fillId="0" borderId="11" xfId="0" applyFont="1" applyBorder="1" applyAlignment="1">
      <alignment horizontal="right" vertical="top" wrapText="1"/>
    </xf>
    <xf numFmtId="0" fontId="19" fillId="9" borderId="70" xfId="0" applyFont="1" applyFill="1" applyBorder="1" applyAlignment="1">
      <alignment wrapText="1"/>
    </xf>
    <xf numFmtId="0" fontId="19" fillId="9" borderId="12" xfId="0" applyFont="1" applyFill="1" applyBorder="1" applyAlignment="1">
      <alignment wrapText="1"/>
    </xf>
    <xf numFmtId="0" fontId="19" fillId="9" borderId="82" xfId="0" applyFont="1" applyFill="1" applyBorder="1" applyAlignment="1">
      <alignment wrapText="1"/>
    </xf>
    <xf numFmtId="0" fontId="19" fillId="9" borderId="38" xfId="0" applyFont="1" applyFill="1" applyBorder="1" applyAlignment="1">
      <alignment wrapText="1"/>
    </xf>
    <xf numFmtId="0" fontId="17" fillId="0" borderId="11" xfId="0" applyFont="1" applyBorder="1" applyAlignment="1">
      <alignment horizontal="justify" vertical="top" wrapText="1"/>
    </xf>
    <xf numFmtId="0" fontId="34" fillId="0" borderId="11" xfId="0" applyFont="1" applyBorder="1"/>
    <xf numFmtId="0" fontId="17" fillId="0" borderId="19" xfId="0" applyFont="1" applyBorder="1" applyAlignment="1">
      <alignment horizontal="center" wrapText="1"/>
    </xf>
    <xf numFmtId="0" fontId="17" fillId="0" borderId="69" xfId="0" applyFont="1" applyBorder="1" applyAlignment="1">
      <alignment horizontal="center" wrapText="1"/>
    </xf>
    <xf numFmtId="0" fontId="0" fillId="0" borderId="18" xfId="0" applyBorder="1" applyAlignment="1">
      <alignment horizontal="center" vertical="center"/>
    </xf>
    <xf numFmtId="49" fontId="0" fillId="0" borderId="18" xfId="0" applyNumberFormat="1" applyBorder="1" applyAlignment="1">
      <alignment horizontal="center"/>
    </xf>
    <xf numFmtId="49" fontId="20" fillId="0" borderId="68" xfId="0" applyNumberFormat="1" applyFont="1" applyBorder="1" applyAlignment="1">
      <alignment horizontal="center" vertical="top" wrapText="1"/>
    </xf>
    <xf numFmtId="49" fontId="17" fillId="0" borderId="18" xfId="0" applyNumberFormat="1" applyFont="1" applyBorder="1" applyAlignment="1">
      <alignment horizontal="center" vertical="top" wrapText="1"/>
    </xf>
    <xf numFmtId="0" fontId="17" fillId="0" borderId="18" xfId="0" applyFont="1" applyBorder="1" applyAlignment="1">
      <alignment horizontal="center"/>
    </xf>
    <xf numFmtId="49" fontId="34" fillId="0" borderId="68" xfId="0" applyNumberFormat="1" applyFont="1" applyBorder="1" applyAlignment="1">
      <alignment horizontal="center"/>
    </xf>
    <xf numFmtId="0" fontId="34" fillId="0" borderId="44" xfId="0" applyFont="1" applyBorder="1"/>
    <xf numFmtId="0" fontId="20" fillId="0" borderId="18" xfId="0" applyFont="1" applyBorder="1" applyAlignment="1">
      <alignment horizontal="center" wrapText="1"/>
    </xf>
    <xf numFmtId="0" fontId="20" fillId="0" borderId="44" xfId="0" applyFont="1" applyBorder="1" applyAlignment="1">
      <alignment horizontal="right" vertical="top" wrapText="1"/>
    </xf>
    <xf numFmtId="0" fontId="20" fillId="2" borderId="26" xfId="0" applyFont="1" applyFill="1" applyBorder="1" applyAlignment="1">
      <alignment horizontal="center" vertical="top" wrapText="1"/>
    </xf>
    <xf numFmtId="0" fontId="20" fillId="0" borderId="17" xfId="0" applyFont="1" applyBorder="1" applyAlignment="1">
      <alignment horizontal="center"/>
    </xf>
    <xf numFmtId="0" fontId="20" fillId="2" borderId="44" xfId="0" applyFont="1" applyFill="1" applyBorder="1" applyAlignment="1">
      <alignment horizontal="center" vertical="top" wrapText="1"/>
    </xf>
    <xf numFmtId="0" fontId="19" fillId="0" borderId="11" xfId="0" applyFont="1" applyBorder="1" applyAlignment="1">
      <alignment vertical="center"/>
    </xf>
    <xf numFmtId="0" fontId="27" fillId="0" borderId="11" xfId="0" applyFont="1" applyBorder="1" applyAlignment="1">
      <alignment horizontal="left" vertical="top" wrapText="1"/>
    </xf>
    <xf numFmtId="0" fontId="25" fillId="7" borderId="13" xfId="0" applyFont="1" applyFill="1" applyBorder="1" applyAlignment="1">
      <alignment horizontal="center" vertical="top" wrapText="1"/>
    </xf>
    <xf numFmtId="0" fontId="19" fillId="15" borderId="8" xfId="0" applyFont="1" applyFill="1" applyBorder="1" applyAlignment="1">
      <alignment vertical="justify"/>
    </xf>
    <xf numFmtId="0" fontId="17" fillId="0" borderId="11" xfId="0" applyFont="1" applyBorder="1"/>
    <xf numFmtId="0" fontId="17" fillId="0" borderId="11" xfId="0" applyFont="1" applyBorder="1" applyAlignment="1">
      <alignment horizontal="left" indent="3"/>
    </xf>
    <xf numFmtId="49" fontId="17" fillId="0" borderId="68" xfId="0" applyNumberFormat="1" applyFont="1" applyBorder="1" applyAlignment="1">
      <alignment horizontal="center" vertical="top" wrapText="1"/>
    </xf>
    <xf numFmtId="14" fontId="20" fillId="0" borderId="44" xfId="0" applyNumberFormat="1" applyFont="1" applyBorder="1" applyAlignment="1">
      <alignment horizontal="center" vertical="top" wrapText="1"/>
    </xf>
    <xf numFmtId="0" fontId="20" fillId="0" borderId="44" xfId="0" applyFont="1" applyBorder="1" applyAlignment="1">
      <alignment horizontal="center" vertical="top" wrapText="1"/>
    </xf>
    <xf numFmtId="0" fontId="20" fillId="0" borderId="69" xfId="0" applyFont="1" applyBorder="1" applyAlignment="1">
      <alignment horizontal="center" vertical="top" wrapText="1"/>
    </xf>
    <xf numFmtId="0" fontId="19" fillId="13" borderId="70" xfId="0" applyFont="1" applyFill="1" applyBorder="1" applyAlignment="1">
      <alignment horizontal="center" vertical="center" wrapText="1"/>
    </xf>
    <xf numFmtId="0" fontId="19" fillId="13" borderId="37" xfId="0" applyFont="1" applyFill="1" applyBorder="1" applyAlignment="1">
      <alignment horizontal="center" vertical="center" wrapText="1"/>
    </xf>
    <xf numFmtId="0" fontId="27" fillId="13" borderId="37" xfId="0" applyFont="1" applyFill="1" applyBorder="1" applyAlignment="1">
      <alignment horizontal="center" vertical="center" wrapText="1"/>
    </xf>
    <xf numFmtId="0" fontId="19" fillId="13" borderId="82" xfId="0" applyFont="1" applyFill="1" applyBorder="1" applyAlignment="1">
      <alignment horizontal="center" vertical="center" wrapText="1"/>
    </xf>
    <xf numFmtId="49" fontId="20" fillId="0" borderId="96" xfId="0" applyNumberFormat="1" applyFont="1" applyBorder="1" applyAlignment="1">
      <alignment horizontal="center" vertical="top" wrapText="1"/>
    </xf>
    <xf numFmtId="49" fontId="20" fillId="0" borderId="57" xfId="0" applyNumberFormat="1" applyFont="1" applyBorder="1" applyAlignment="1">
      <alignment horizontal="center" vertical="top" wrapText="1"/>
    </xf>
    <xf numFmtId="14" fontId="20" fillId="0" borderId="18" xfId="0" applyNumberFormat="1" applyFont="1" applyBorder="1" applyAlignment="1">
      <alignment horizontal="center" vertical="top" wrapText="1"/>
    </xf>
    <xf numFmtId="14" fontId="20" fillId="0" borderId="68" xfId="0" applyNumberFormat="1" applyFont="1" applyBorder="1" applyAlignment="1">
      <alignment horizontal="center" vertical="top" wrapText="1"/>
    </xf>
    <xf numFmtId="0" fontId="20" fillId="0" borderId="33" xfId="0" applyFont="1" applyBorder="1" applyAlignment="1">
      <alignment horizontal="center" wrapText="1"/>
    </xf>
    <xf numFmtId="0" fontId="17" fillId="0" borderId="0" xfId="0" applyFont="1"/>
    <xf numFmtId="0" fontId="34" fillId="0" borderId="11" xfId="0" applyFont="1" applyBorder="1" applyAlignment="1">
      <alignment horizontal="right"/>
    </xf>
    <xf numFmtId="0" fontId="34" fillId="0" borderId="18" xfId="0" applyFont="1" applyBorder="1" applyAlignment="1">
      <alignment horizontal="center"/>
    </xf>
    <xf numFmtId="0" fontId="34" fillId="0" borderId="19" xfId="0" applyFont="1" applyBorder="1" applyAlignment="1">
      <alignment horizontal="center"/>
    </xf>
    <xf numFmtId="0" fontId="17" fillId="0" borderId="44" xfId="0" applyFont="1" applyBorder="1" applyAlignment="1">
      <alignment horizontal="right" wrapText="1"/>
    </xf>
    <xf numFmtId="0" fontId="27" fillId="5" borderId="0" xfId="0" applyFont="1" applyFill="1"/>
    <xf numFmtId="0" fontId="35" fillId="5" borderId="0" xfId="0" applyFont="1" applyFill="1"/>
    <xf numFmtId="0" fontId="27" fillId="5" borderId="11" xfId="0" applyFont="1" applyFill="1" applyBorder="1" applyAlignment="1">
      <alignment horizontal="left" vertical="top" wrapText="1"/>
    </xf>
    <xf numFmtId="0" fontId="17" fillId="5" borderId="11" xfId="0" applyFont="1" applyFill="1" applyBorder="1" applyAlignment="1">
      <alignment horizontal="left" vertical="top" wrapText="1" indent="2"/>
    </xf>
    <xf numFmtId="0" fontId="19" fillId="0" borderId="11" xfId="0" applyFont="1" applyBorder="1" applyAlignment="1">
      <alignment horizontal="left"/>
    </xf>
    <xf numFmtId="49" fontId="20" fillId="5" borderId="11" xfId="0" applyNumberFormat="1" applyFont="1" applyFill="1" applyBorder="1" applyAlignment="1">
      <alignment horizontal="center" vertical="top" wrapText="1"/>
    </xf>
    <xf numFmtId="0" fontId="19" fillId="12" borderId="14" xfId="0" applyFont="1" applyFill="1" applyBorder="1" applyAlignment="1">
      <alignment horizontal="center" vertical="top" wrapText="1"/>
    </xf>
    <xf numFmtId="0" fontId="19" fillId="12" borderId="8" xfId="0" applyFont="1" applyFill="1" applyBorder="1" applyAlignment="1">
      <alignment horizontal="center" vertical="top" wrapText="1"/>
    </xf>
    <xf numFmtId="0" fontId="19" fillId="0" borderId="128" xfId="0" applyFont="1" applyBorder="1"/>
    <xf numFmtId="0" fontId="19" fillId="0" borderId="129" xfId="0" applyFont="1" applyBorder="1" applyAlignment="1">
      <alignment horizontal="left" vertical="top" wrapText="1"/>
    </xf>
    <xf numFmtId="0" fontId="20" fillId="0" borderId="129" xfId="0" applyFont="1" applyBorder="1" applyAlignment="1">
      <alignment horizontal="left" vertical="top" wrapText="1" indent="2"/>
    </xf>
    <xf numFmtId="0" fontId="20" fillId="0" borderId="45" xfId="0" applyFont="1" applyBorder="1" applyAlignment="1">
      <alignment horizontal="right"/>
    </xf>
    <xf numFmtId="0" fontId="20" fillId="0" borderId="129" xfId="0" applyFont="1" applyBorder="1" applyAlignment="1">
      <alignment horizontal="right"/>
    </xf>
    <xf numFmtId="0" fontId="20" fillId="0" borderId="130" xfId="0" applyFont="1" applyBorder="1" applyAlignment="1">
      <alignment horizontal="right"/>
    </xf>
    <xf numFmtId="0" fontId="19" fillId="0" borderId="29" xfId="0" applyFont="1" applyBorder="1" applyAlignment="1">
      <alignment horizontal="center"/>
    </xf>
    <xf numFmtId="16" fontId="19" fillId="0" borderId="93" xfId="0" applyNumberFormat="1" applyFont="1" applyBorder="1" applyAlignment="1">
      <alignment horizontal="center" vertical="top" wrapText="1"/>
    </xf>
    <xf numFmtId="14" fontId="20" fillId="0" borderId="93" xfId="0" applyNumberFormat="1" applyFont="1" applyBorder="1" applyAlignment="1">
      <alignment horizontal="center" vertical="top" wrapText="1"/>
    </xf>
    <xf numFmtId="0" fontId="20" fillId="0" borderId="35" xfId="0" applyFont="1" applyBorder="1" applyAlignment="1">
      <alignment horizontal="center" vertical="top" wrapText="1"/>
    </xf>
    <xf numFmtId="0" fontId="20" fillId="0" borderId="93" xfId="0" applyFont="1" applyBorder="1" applyAlignment="1">
      <alignment horizontal="center"/>
    </xf>
    <xf numFmtId="0" fontId="20" fillId="0" borderId="94" xfId="0" applyFont="1" applyBorder="1" applyAlignment="1">
      <alignment horizontal="center"/>
    </xf>
    <xf numFmtId="0" fontId="20" fillId="0" borderId="71" xfId="0" applyFont="1" applyBorder="1" applyAlignment="1">
      <alignment horizontal="left" vertical="top" wrapText="1" indent="2"/>
    </xf>
    <xf numFmtId="0" fontId="19" fillId="10" borderId="38" xfId="0" applyFont="1" applyFill="1" applyBorder="1" applyAlignment="1">
      <alignment horizontal="center" vertical="top" wrapText="1"/>
    </xf>
    <xf numFmtId="49" fontId="19" fillId="0" borderId="0" xfId="0" applyNumberFormat="1" applyFont="1"/>
    <xf numFmtId="0" fontId="38" fillId="0" borderId="0" xfId="0" applyFont="1"/>
    <xf numFmtId="0" fontId="20" fillId="0" borderId="68" xfId="0" applyFont="1" applyBorder="1" applyAlignment="1">
      <alignment horizontal="left" vertical="top" wrapText="1" indent="1"/>
    </xf>
    <xf numFmtId="0" fontId="19" fillId="0" borderId="11" xfId="0" applyFont="1" applyBorder="1" applyAlignment="1">
      <alignment vertical="distributed"/>
    </xf>
    <xf numFmtId="0" fontId="20" fillId="0" borderId="11" xfId="0" applyFont="1" applyBorder="1" applyAlignment="1">
      <alignment horizontal="right" vertical="distributed"/>
    </xf>
    <xf numFmtId="0" fontId="19" fillId="0" borderId="11" xfId="0" applyFont="1" applyBorder="1" applyAlignment="1">
      <alignment horizontal="left" vertical="distributed"/>
    </xf>
    <xf numFmtId="0" fontId="19" fillId="0" borderId="19" xfId="0" applyFont="1" applyFill="1" applyBorder="1" applyAlignment="1">
      <alignment horizontal="center" wrapText="1"/>
    </xf>
    <xf numFmtId="0" fontId="19" fillId="0" borderId="11" xfId="0" applyFont="1" applyBorder="1" applyAlignment="1">
      <alignment wrapText="1"/>
    </xf>
    <xf numFmtId="0" fontId="27" fillId="14" borderId="37" xfId="0" applyFont="1" applyFill="1" applyBorder="1" applyAlignment="1">
      <alignment horizontal="left" wrapText="1"/>
    </xf>
    <xf numFmtId="0" fontId="39" fillId="0" borderId="93" xfId="0" applyFont="1" applyBorder="1"/>
    <xf numFmtId="0" fontId="39" fillId="0" borderId="94" xfId="0" applyFont="1" applyBorder="1"/>
    <xf numFmtId="0" fontId="39" fillId="0" borderId="35" xfId="0" applyFont="1" applyBorder="1"/>
    <xf numFmtId="0" fontId="19" fillId="9" borderId="38" xfId="0" applyFont="1" applyFill="1" applyBorder="1" applyAlignment="1">
      <alignment horizontal="center" wrapText="1"/>
    </xf>
    <xf numFmtId="0" fontId="20" fillId="0" borderId="43" xfId="0" applyFont="1" applyBorder="1" applyAlignment="1">
      <alignment horizontal="center" wrapText="1"/>
    </xf>
    <xf numFmtId="0" fontId="17" fillId="0" borderId="43" xfId="0" applyFont="1" applyBorder="1" applyAlignment="1">
      <alignment horizontal="center" wrapText="1"/>
    </xf>
    <xf numFmtId="0" fontId="34" fillId="0" borderId="8" xfId="0" applyFont="1" applyBorder="1" applyAlignment="1">
      <alignment horizontal="center" wrapText="1"/>
    </xf>
    <xf numFmtId="0" fontId="32" fillId="16" borderId="70" xfId="0" applyFont="1" applyFill="1" applyBorder="1" applyAlignment="1">
      <alignment wrapText="1"/>
    </xf>
    <xf numFmtId="0" fontId="32" fillId="16" borderId="37" xfId="0" applyFont="1" applyFill="1" applyBorder="1" applyAlignment="1">
      <alignment wrapText="1"/>
    </xf>
    <xf numFmtId="0" fontId="32" fillId="16" borderId="82" xfId="0" applyFont="1" applyFill="1" applyBorder="1" applyAlignment="1">
      <alignment wrapText="1"/>
    </xf>
    <xf numFmtId="0" fontId="27" fillId="0" borderId="37" xfId="0" applyFont="1" applyBorder="1" applyAlignment="1">
      <alignment horizontal="center"/>
    </xf>
    <xf numFmtId="0" fontId="20" fillId="0" borderId="43" xfId="0" applyFont="1" applyBorder="1" applyAlignment="1">
      <alignment horizontal="center" vertical="top" wrapText="1"/>
    </xf>
    <xf numFmtId="0" fontId="17" fillId="0" borderId="11" xfId="0" applyFont="1" applyBorder="1" applyAlignment="1">
      <alignment horizontal="right" indent="2"/>
    </xf>
    <xf numFmtId="0" fontId="35" fillId="16" borderId="37" xfId="0" applyFont="1" applyFill="1" applyBorder="1" applyAlignment="1">
      <alignment wrapText="1"/>
    </xf>
    <xf numFmtId="0" fontId="19" fillId="13" borderId="38" xfId="0" applyFont="1" applyFill="1" applyBorder="1" applyAlignment="1">
      <alignment horizontal="center" vertical="center" wrapText="1"/>
    </xf>
    <xf numFmtId="0" fontId="20" fillId="5" borderId="129" xfId="0" applyFont="1" applyFill="1" applyBorder="1" applyAlignment="1">
      <alignment horizontal="right" vertical="top" wrapText="1" indent="2"/>
    </xf>
    <xf numFmtId="0" fontId="19" fillId="15" borderId="12" xfId="0" applyFont="1" applyFill="1" applyBorder="1" applyAlignment="1">
      <alignment horizontal="left" vertical="justify"/>
    </xf>
    <xf numFmtId="0" fontId="20" fillId="0" borderId="34" xfId="0" applyFont="1" applyBorder="1" applyAlignment="1">
      <alignment horizontal="left" vertical="top" wrapText="1"/>
    </xf>
    <xf numFmtId="0" fontId="20" fillId="0" borderId="43" xfId="0" applyFont="1" applyBorder="1" applyAlignment="1">
      <alignment horizontal="left" vertical="top" wrapText="1"/>
    </xf>
    <xf numFmtId="0" fontId="17" fillId="0" borderId="11" xfId="0" applyFont="1" applyBorder="1" applyAlignment="1">
      <alignment horizontal="left" vertical="top" wrapText="1"/>
    </xf>
    <xf numFmtId="0" fontId="17" fillId="0" borderId="11" xfId="0" applyFont="1" applyBorder="1" applyAlignment="1">
      <alignment horizontal="left" vertical="top" wrapText="1" indent="2"/>
    </xf>
    <xf numFmtId="0" fontId="20" fillId="2" borderId="3"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2" borderId="46" xfId="0" applyFont="1" applyFill="1" applyBorder="1" applyAlignment="1">
      <alignment horizontal="center" vertical="top" wrapText="1"/>
    </xf>
    <xf numFmtId="0" fontId="20" fillId="2" borderId="2" xfId="0" applyFont="1" applyFill="1" applyBorder="1" applyAlignment="1">
      <alignment horizontal="center" vertical="top" wrapText="1"/>
    </xf>
    <xf numFmtId="0" fontId="27" fillId="13" borderId="82" xfId="0" applyFont="1" applyFill="1" applyBorder="1" applyAlignment="1">
      <alignment horizontal="center" vertical="center" wrapText="1"/>
    </xf>
    <xf numFmtId="0" fontId="27" fillId="15" borderId="82" xfId="0" applyFont="1" applyFill="1" applyBorder="1" applyAlignment="1">
      <alignment horizontal="center" vertical="top" wrapText="1"/>
    </xf>
    <xf numFmtId="0" fontId="27" fillId="0" borderId="11" xfId="0" applyFont="1" applyFill="1" applyBorder="1" applyAlignment="1">
      <alignment horizontal="left"/>
    </xf>
    <xf numFmtId="49" fontId="20" fillId="0" borderId="18" xfId="0" applyNumberFormat="1" applyFont="1" applyFill="1" applyBorder="1" applyAlignment="1">
      <alignment horizontal="center" vertical="top" wrapText="1"/>
    </xf>
    <xf numFmtId="0" fontId="19" fillId="0" borderId="11" xfId="0" applyFont="1" applyFill="1" applyBorder="1" applyAlignment="1">
      <alignment horizontal="left" vertical="top" wrapText="1"/>
    </xf>
    <xf numFmtId="0" fontId="32" fillId="0" borderId="8" xfId="0" applyFont="1" applyBorder="1" applyAlignment="1">
      <alignment wrapText="1"/>
    </xf>
    <xf numFmtId="0" fontId="27" fillId="0" borderId="11" xfId="0" applyFont="1" applyBorder="1" applyAlignment="1">
      <alignment vertical="distributed"/>
    </xf>
    <xf numFmtId="0" fontId="19" fillId="13" borderId="21" xfId="0" applyFont="1" applyFill="1" applyBorder="1" applyAlignment="1">
      <alignment horizontal="center" vertical="center" wrapText="1"/>
    </xf>
    <xf numFmtId="0" fontId="19" fillId="13" borderId="7" xfId="0" applyFont="1" applyFill="1" applyBorder="1" applyAlignment="1">
      <alignment horizontal="center" vertical="center" wrapText="1"/>
    </xf>
    <xf numFmtId="0" fontId="27" fillId="13" borderId="7" xfId="0" applyFont="1" applyFill="1" applyBorder="1" applyAlignment="1">
      <alignment horizontal="center" vertical="center" wrapText="1"/>
    </xf>
    <xf numFmtId="0" fontId="19" fillId="13" borderId="92" xfId="0" applyFont="1" applyFill="1" applyBorder="1" applyAlignment="1">
      <alignment horizontal="center" vertical="center" wrapText="1"/>
    </xf>
    <xf numFmtId="0" fontId="40" fillId="0" borderId="7" xfId="0" applyFont="1" applyBorder="1" applyAlignment="1">
      <alignment wrapText="1"/>
    </xf>
    <xf numFmtId="0" fontId="25" fillId="0" borderId="0" xfId="0" applyFont="1"/>
    <xf numFmtId="0" fontId="25" fillId="3" borderId="8" xfId="0" applyFont="1" applyFill="1" applyBorder="1" applyAlignment="1">
      <alignment horizontal="center" vertical="top" wrapText="1"/>
    </xf>
    <xf numFmtId="0" fontId="19" fillId="10" borderId="82" xfId="0" applyFont="1" applyFill="1" applyBorder="1" applyAlignment="1">
      <alignment horizontal="center" vertical="top" wrapText="1"/>
    </xf>
    <xf numFmtId="0" fontId="19" fillId="5" borderId="7" xfId="0" applyFont="1" applyFill="1" applyBorder="1" applyAlignment="1">
      <alignment horizontal="center" vertical="top" wrapText="1"/>
    </xf>
    <xf numFmtId="0" fontId="23" fillId="0" borderId="7" xfId="0" applyFont="1" applyBorder="1" applyAlignment="1">
      <alignment horizontal="left"/>
    </xf>
    <xf numFmtId="0" fontId="0" fillId="0" borderId="0" xfId="0" applyFont="1"/>
    <xf numFmtId="0" fontId="0" fillId="0" borderId="0" xfId="0" applyFont="1" applyAlignment="1">
      <alignment horizontal="center"/>
    </xf>
    <xf numFmtId="16" fontId="20" fillId="5" borderId="7" xfId="0" applyNumberFormat="1" applyFont="1" applyFill="1" applyBorder="1" applyAlignment="1">
      <alignment horizontal="center" vertical="top" wrapText="1"/>
    </xf>
    <xf numFmtId="0" fontId="38"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131"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6" xfId="0" applyFont="1" applyBorder="1" applyAlignment="1">
      <alignment horizontal="center" vertical="center" wrapText="1"/>
    </xf>
    <xf numFmtId="4" fontId="20" fillId="0" borderId="19" xfId="0" applyNumberFormat="1" applyFont="1" applyFill="1" applyBorder="1" applyAlignment="1">
      <alignment horizontal="center" wrapText="1"/>
    </xf>
    <xf numFmtId="3" fontId="20" fillId="0" borderId="19" xfId="0" applyNumberFormat="1" applyFont="1" applyFill="1" applyBorder="1" applyAlignment="1">
      <alignment horizontal="center" wrapText="1"/>
    </xf>
    <xf numFmtId="0" fontId="26" fillId="0" borderId="19" xfId="0" applyFont="1" applyBorder="1" applyAlignment="1">
      <alignment horizontal="left" wrapText="1"/>
    </xf>
    <xf numFmtId="0" fontId="27" fillId="0" borderId="44" xfId="0" applyFont="1" applyBorder="1" applyAlignment="1">
      <alignment vertical="top" wrapText="1"/>
    </xf>
    <xf numFmtId="0" fontId="26" fillId="0" borderId="69" xfId="0" applyFont="1" applyBorder="1" applyAlignment="1">
      <alignment horizontal="left" wrapText="1"/>
    </xf>
    <xf numFmtId="49" fontId="20" fillId="0" borderId="8" xfId="0" applyNumberFormat="1" applyFont="1" applyBorder="1" applyAlignment="1">
      <alignment horizontal="center" vertical="top" wrapText="1"/>
    </xf>
    <xf numFmtId="0" fontId="4" fillId="0" borderId="8" xfId="0" applyFont="1" applyBorder="1" applyAlignment="1">
      <alignment vertical="top" wrapText="1"/>
    </xf>
    <xf numFmtId="0" fontId="20" fillId="0" borderId="8" xfId="0" applyFont="1" applyBorder="1" applyAlignment="1">
      <alignment horizontal="center" vertical="center" wrapText="1"/>
    </xf>
    <xf numFmtId="0" fontId="0" fillId="0" borderId="8" xfId="0" applyBorder="1" applyAlignment="1">
      <alignment horizontal="center" vertical="center"/>
    </xf>
    <xf numFmtId="0" fontId="4" fillId="0" borderId="8" xfId="0" applyFont="1" applyBorder="1" applyAlignment="1">
      <alignment horizontal="left" vertical="top" wrapText="1"/>
    </xf>
    <xf numFmtId="0" fontId="4" fillId="0" borderId="8" xfId="0" applyFont="1" applyBorder="1" applyAlignment="1">
      <alignment horizontal="left"/>
    </xf>
    <xf numFmtId="0" fontId="20" fillId="0" borderId="8" xfId="0" applyFont="1" applyBorder="1" applyAlignment="1">
      <alignment horizontal="center"/>
    </xf>
    <xf numFmtId="0" fontId="27" fillId="5" borderId="0" xfId="0" applyFont="1" applyFill="1" applyBorder="1" applyAlignment="1">
      <alignment horizontal="center" wrapText="1"/>
    </xf>
    <xf numFmtId="0" fontId="27" fillId="5" borderId="43" xfId="0" applyFont="1" applyFill="1" applyBorder="1" applyAlignment="1">
      <alignment horizontal="center" wrapText="1"/>
    </xf>
    <xf numFmtId="0" fontId="27" fillId="0" borderId="43" xfId="0" applyFont="1" applyBorder="1" applyAlignment="1">
      <alignment horizontal="center" wrapText="1"/>
    </xf>
    <xf numFmtId="0" fontId="19" fillId="0" borderId="43" xfId="0" applyFont="1" applyFill="1" applyBorder="1" applyAlignment="1">
      <alignment horizontal="center" wrapText="1"/>
    </xf>
    <xf numFmtId="0" fontId="20" fillId="5" borderId="43" xfId="0" applyFont="1" applyFill="1" applyBorder="1" applyAlignment="1">
      <alignment horizontal="center" wrapText="1"/>
    </xf>
    <xf numFmtId="0" fontId="37" fillId="0" borderId="33" xfId="0" applyFont="1" applyBorder="1"/>
    <xf numFmtId="0" fontId="37" fillId="5" borderId="11" xfId="0" applyFont="1" applyFill="1" applyBorder="1" applyAlignment="1">
      <alignment wrapText="1"/>
    </xf>
    <xf numFmtId="0" fontId="0" fillId="5" borderId="11" xfId="0" applyFont="1" applyFill="1" applyBorder="1" applyAlignment="1">
      <alignment horizontal="left" vertical="top" wrapText="1"/>
    </xf>
    <xf numFmtId="0" fontId="0" fillId="5" borderId="33" xfId="0" applyFill="1" applyBorder="1"/>
    <xf numFmtId="0" fontId="37" fillId="0" borderId="11" xfId="0" applyFont="1" applyBorder="1"/>
    <xf numFmtId="0" fontId="0" fillId="5" borderId="11" xfId="0" applyFill="1" applyBorder="1" applyAlignment="1">
      <alignment horizontal="left" vertical="top" wrapText="1"/>
    </xf>
    <xf numFmtId="0" fontId="0" fillId="5" borderId="11" xfId="0" applyFill="1" applyBorder="1"/>
    <xf numFmtId="0" fontId="0" fillId="5" borderId="11" xfId="0" applyFont="1" applyFill="1" applyBorder="1" applyAlignment="1">
      <alignment horizontal="center" vertical="center" wrapText="1"/>
    </xf>
    <xf numFmtId="0" fontId="0" fillId="5" borderId="44" xfId="0" applyFill="1" applyBorder="1" applyAlignment="1">
      <alignment horizontal="left" vertical="top" wrapText="1"/>
    </xf>
    <xf numFmtId="0" fontId="37" fillId="5" borderId="11" xfId="0" applyFont="1" applyFill="1" applyBorder="1" applyAlignment="1">
      <alignment vertical="top" wrapText="1"/>
    </xf>
    <xf numFmtId="0" fontId="0" fillId="5" borderId="25" xfId="0" applyFill="1" applyBorder="1" applyAlignment="1">
      <alignment horizontal="left" vertical="top" wrapText="1"/>
    </xf>
    <xf numFmtId="0" fontId="0" fillId="5" borderId="26" xfId="0" applyFill="1" applyBorder="1" applyAlignment="1">
      <alignment horizontal="left" vertical="top" wrapText="1"/>
    </xf>
    <xf numFmtId="0" fontId="0" fillId="5" borderId="40" xfId="0" applyFill="1" applyBorder="1" applyAlignment="1">
      <alignment horizontal="left" vertical="top" wrapText="1"/>
    </xf>
    <xf numFmtId="0" fontId="2" fillId="5" borderId="11" xfId="0" applyFont="1" applyFill="1" applyBorder="1" applyAlignment="1">
      <alignment horizontal="center" vertical="center" wrapText="1"/>
    </xf>
    <xf numFmtId="0" fontId="0" fillId="5" borderId="11" xfId="0" applyFill="1" applyBorder="1" applyAlignment="1">
      <alignment vertical="top" wrapText="1"/>
    </xf>
    <xf numFmtId="0" fontId="0" fillId="5" borderId="25" xfId="0" applyFont="1" applyFill="1" applyBorder="1" applyAlignment="1">
      <alignment vertical="center" wrapText="1"/>
    </xf>
    <xf numFmtId="0" fontId="0" fillId="5" borderId="33" xfId="0" applyFont="1" applyFill="1" applyBorder="1" applyAlignment="1">
      <alignment horizontal="left" vertical="top" wrapText="1"/>
    </xf>
    <xf numFmtId="0" fontId="0" fillId="0" borderId="33" xfId="0" applyBorder="1" applyAlignment="1">
      <alignment horizontal="left" vertical="top" wrapText="1"/>
    </xf>
    <xf numFmtId="0" fontId="0" fillId="5" borderId="127" xfId="0" applyFont="1" applyFill="1" applyBorder="1" applyAlignment="1">
      <alignment horizontal="left" vertical="top" wrapText="1"/>
    </xf>
    <xf numFmtId="0" fontId="0" fillId="0" borderId="127" xfId="0" applyBorder="1" applyAlignment="1">
      <alignment horizontal="left" vertical="top" wrapText="1"/>
    </xf>
    <xf numFmtId="0" fontId="0" fillId="5" borderId="11" xfId="0" applyFont="1" applyFill="1" applyBorder="1" applyAlignment="1">
      <alignment vertical="center" wrapText="1"/>
    </xf>
    <xf numFmtId="14" fontId="0" fillId="5" borderId="11" xfId="0" applyNumberFormat="1" applyFont="1" applyFill="1" applyBorder="1" applyAlignment="1">
      <alignment horizontal="left" vertical="center" wrapText="1"/>
    </xf>
    <xf numFmtId="0" fontId="0" fillId="5" borderId="33" xfId="0" applyFont="1" applyFill="1" applyBorder="1" applyAlignment="1">
      <alignment vertical="center" wrapText="1"/>
    </xf>
    <xf numFmtId="0" fontId="0" fillId="5" borderId="33" xfId="0" applyFont="1" applyFill="1" applyBorder="1" applyAlignment="1">
      <alignment horizontal="left" vertical="center" wrapText="1"/>
    </xf>
    <xf numFmtId="0" fontId="37" fillId="5" borderId="11" xfId="0" applyFont="1" applyFill="1" applyBorder="1"/>
    <xf numFmtId="0" fontId="0" fillId="5" borderId="11" xfId="0" applyFont="1" applyFill="1" applyBorder="1"/>
    <xf numFmtId="0" fontId="0" fillId="0" borderId="11" xfId="0" applyBorder="1" applyAlignment="1">
      <alignment horizontal="left" vertical="top" wrapText="1"/>
    </xf>
    <xf numFmtId="0" fontId="20" fillId="5" borderId="11" xfId="0" applyFont="1" applyFill="1" applyBorder="1" applyAlignment="1">
      <alignment wrapText="1"/>
    </xf>
    <xf numFmtId="0" fontId="20" fillId="5" borderId="11" xfId="0" applyFont="1" applyFill="1" applyBorder="1"/>
    <xf numFmtId="0" fontId="0" fillId="0" borderId="26" xfId="0" applyFont="1" applyFill="1"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center" vertical="top" wrapText="1"/>
    </xf>
    <xf numFmtId="0" fontId="2" fillId="0" borderId="11" xfId="0" applyFont="1" applyFill="1" applyBorder="1" applyAlignment="1">
      <alignment horizontal="left" vertical="top" wrapText="1"/>
    </xf>
    <xf numFmtId="0" fontId="0" fillId="0" borderId="43" xfId="0" applyBorder="1" applyAlignment="1">
      <alignment horizontal="center" vertical="top" wrapText="1"/>
    </xf>
    <xf numFmtId="0" fontId="0" fillId="0" borderId="11" xfId="0" applyFont="1" applyFill="1" applyBorder="1" applyAlignment="1">
      <alignment horizontal="left" vertical="top" wrapText="1"/>
    </xf>
    <xf numFmtId="0" fontId="0" fillId="0" borderId="11" xfId="0" applyFill="1" applyBorder="1" applyAlignment="1">
      <alignment horizontal="left" vertical="top" wrapText="1"/>
    </xf>
    <xf numFmtId="0" fontId="0" fillId="0" borderId="43" xfId="0" applyFill="1" applyBorder="1" applyAlignment="1">
      <alignment horizontal="center" vertical="top" wrapText="1"/>
    </xf>
    <xf numFmtId="0" fontId="0" fillId="0" borderId="30" xfId="0" applyFill="1" applyBorder="1" applyAlignment="1">
      <alignment horizontal="center" vertical="top" wrapText="1"/>
    </xf>
    <xf numFmtId="0" fontId="0" fillId="0" borderId="25" xfId="0" applyFont="1" applyFill="1" applyBorder="1" applyAlignment="1">
      <alignment horizontal="left" vertical="top" wrapText="1"/>
    </xf>
    <xf numFmtId="0" fontId="0" fillId="0" borderId="25" xfId="0" applyFill="1" applyBorder="1" applyAlignment="1">
      <alignment horizontal="left" vertical="top" wrapText="1"/>
    </xf>
    <xf numFmtId="0" fontId="0" fillId="0" borderId="19" xfId="0" applyFill="1" applyBorder="1" applyAlignment="1">
      <alignment horizontal="center" vertical="top" wrapText="1"/>
    </xf>
    <xf numFmtId="0" fontId="0" fillId="0" borderId="34" xfId="0" applyBorder="1" applyAlignment="1">
      <alignment horizontal="center" vertical="top" wrapText="1"/>
    </xf>
    <xf numFmtId="0" fontId="19" fillId="0" borderId="27" xfId="0" applyFont="1" applyBorder="1" applyAlignment="1">
      <alignment horizontal="center" wrapText="1"/>
    </xf>
    <xf numFmtId="0" fontId="19" fillId="0" borderId="43" xfId="0" applyFont="1" applyBorder="1" applyAlignment="1">
      <alignment horizontal="center" wrapText="1"/>
    </xf>
    <xf numFmtId="0" fontId="32" fillId="0" borderId="88" xfId="0" applyFont="1" applyBorder="1" applyAlignment="1">
      <alignment horizontal="center"/>
    </xf>
    <xf numFmtId="0" fontId="27" fillId="0" borderId="19" xfId="0" applyFont="1" applyBorder="1" applyAlignment="1">
      <alignment horizontal="center" wrapText="1"/>
    </xf>
    <xf numFmtId="0" fontId="20" fillId="0" borderId="19" xfId="0" applyFont="1" applyBorder="1" applyAlignment="1">
      <alignment horizontal="center" wrapText="1"/>
    </xf>
    <xf numFmtId="0" fontId="17" fillId="0" borderId="19" xfId="0" applyFont="1" applyBorder="1" applyAlignment="1">
      <alignment horizontal="center" wrapText="1"/>
    </xf>
    <xf numFmtId="0" fontId="42" fillId="5" borderId="11" xfId="0" applyFont="1" applyFill="1" applyBorder="1"/>
    <xf numFmtId="0" fontId="20" fillId="0" borderId="11" xfId="0" applyFont="1" applyBorder="1" applyAlignment="1">
      <alignment horizontal="center" wrapText="1"/>
    </xf>
    <xf numFmtId="0" fontId="42" fillId="0" borderId="11" xfId="0" applyFont="1" applyBorder="1" applyAlignment="1">
      <alignment horizontal="center"/>
    </xf>
    <xf numFmtId="0" fontId="42" fillId="0" borderId="11" xfId="0" applyFont="1" applyBorder="1"/>
    <xf numFmtId="0" fontId="26" fillId="0" borderId="0" xfId="0" applyFont="1" applyBorder="1" applyAlignment="1">
      <alignment vertical="center"/>
    </xf>
    <xf numFmtId="0" fontId="24" fillId="0" borderId="17" xfId="0" applyFont="1" applyBorder="1" applyAlignment="1">
      <alignment horizontal="center" wrapText="1"/>
    </xf>
    <xf numFmtId="0" fontId="24" fillId="0" borderId="19" xfId="0" applyFont="1" applyBorder="1" applyAlignment="1">
      <alignment horizontal="center" wrapText="1"/>
    </xf>
    <xf numFmtId="0" fontId="24" fillId="0" borderId="19" xfId="0" applyFont="1" applyFill="1" applyBorder="1" applyAlignment="1">
      <alignment horizontal="center" wrapText="1"/>
    </xf>
    <xf numFmtId="0" fontId="20" fillId="0" borderId="11" xfId="0" applyFont="1" applyBorder="1" applyAlignment="1">
      <alignment horizontal="center" vertical="top" wrapText="1"/>
    </xf>
    <xf numFmtId="0" fontId="37" fillId="0" borderId="19" xfId="0" applyFont="1" applyBorder="1" applyAlignment="1">
      <alignment horizontal="center"/>
    </xf>
    <xf numFmtId="14" fontId="28" fillId="0" borderId="11" xfId="2" applyNumberFormat="1" applyBorder="1" applyAlignment="1" applyProtection="1">
      <alignment horizontal="center" vertical="top" wrapText="1"/>
    </xf>
    <xf numFmtId="49" fontId="20" fillId="0" borderId="95" xfId="0" applyNumberFormat="1" applyFont="1" applyBorder="1" applyAlignment="1">
      <alignment horizontal="center" vertical="top" wrapText="1"/>
    </xf>
    <xf numFmtId="0" fontId="0" fillId="8" borderId="0" xfId="0" applyFill="1" applyAlignment="1">
      <alignment horizontal="right"/>
    </xf>
    <xf numFmtId="0" fontId="20" fillId="0" borderId="67" xfId="0" applyFont="1" applyFill="1" applyBorder="1" applyAlignment="1">
      <alignment horizontal="right"/>
    </xf>
    <xf numFmtId="0" fontId="20" fillId="0" borderId="43" xfId="0" applyFont="1" applyFill="1" applyBorder="1" applyAlignment="1">
      <alignment horizontal="right"/>
    </xf>
    <xf numFmtId="0" fontId="20" fillId="0" borderId="23" xfId="0" applyFont="1" applyBorder="1" applyAlignment="1">
      <alignment horizontal="right"/>
    </xf>
    <xf numFmtId="0" fontId="0" fillId="0" borderId="69" xfId="0" applyBorder="1" applyAlignment="1">
      <alignment horizontal="right"/>
    </xf>
    <xf numFmtId="0" fontId="0" fillId="0" borderId="0" xfId="0" applyFill="1" applyAlignment="1">
      <alignment horizontal="right"/>
    </xf>
    <xf numFmtId="0" fontId="20" fillId="0" borderId="11" xfId="0" applyFont="1" applyFill="1" applyBorder="1" applyAlignment="1">
      <alignment horizontal="right"/>
    </xf>
    <xf numFmtId="0" fontId="20" fillId="0" borderId="30" xfId="0" applyFont="1" applyFill="1" applyBorder="1" applyAlignment="1">
      <alignment horizontal="right"/>
    </xf>
    <xf numFmtId="0" fontId="20" fillId="0" borderId="25" xfId="0" applyFont="1" applyFill="1" applyBorder="1" applyAlignment="1">
      <alignment horizontal="right"/>
    </xf>
    <xf numFmtId="0" fontId="20" fillId="0" borderId="27" xfId="0" applyFont="1" applyFill="1" applyBorder="1" applyAlignment="1">
      <alignment horizontal="right"/>
    </xf>
    <xf numFmtId="0" fontId="20" fillId="0" borderId="26" xfId="0" applyFont="1" applyFill="1" applyBorder="1" applyAlignment="1">
      <alignment horizontal="right"/>
    </xf>
    <xf numFmtId="0" fontId="20" fillId="0" borderId="69" xfId="0" applyFont="1" applyFill="1" applyBorder="1" applyAlignment="1">
      <alignment horizontal="right"/>
    </xf>
    <xf numFmtId="0" fontId="20" fillId="0" borderId="34" xfId="0" applyFont="1" applyFill="1" applyBorder="1" applyAlignment="1">
      <alignment horizontal="right"/>
    </xf>
    <xf numFmtId="0" fontId="20" fillId="0" borderId="19" xfId="0" applyFont="1" applyFill="1" applyBorder="1" applyAlignment="1">
      <alignment horizontal="right"/>
    </xf>
    <xf numFmtId="0" fontId="20" fillId="0" borderId="11" xfId="0" applyFont="1" applyBorder="1" applyAlignment="1">
      <alignment vertical="top" wrapText="1"/>
    </xf>
    <xf numFmtId="0" fontId="0" fillId="0" borderId="11" xfId="0" applyBorder="1" applyAlignment="1">
      <alignment vertical="top" wrapText="1"/>
    </xf>
    <xf numFmtId="0" fontId="20" fillId="0" borderId="11" xfId="0" applyFont="1" applyBorder="1" applyAlignment="1">
      <alignment vertical="top"/>
    </xf>
    <xf numFmtId="164" fontId="20" fillId="0" borderId="17" xfId="0" applyNumberFormat="1" applyFont="1" applyBorder="1" applyAlignment="1">
      <alignment horizontal="center" wrapText="1"/>
    </xf>
    <xf numFmtId="164" fontId="20" fillId="0" borderId="19" xfId="0" applyNumberFormat="1" applyFont="1" applyBorder="1" applyAlignment="1">
      <alignment horizontal="center" wrapText="1"/>
    </xf>
    <xf numFmtId="164" fontId="20" fillId="5" borderId="19" xfId="0" applyNumberFormat="1" applyFont="1" applyFill="1" applyBorder="1" applyAlignment="1">
      <alignment horizontal="center" wrapText="1"/>
    </xf>
    <xf numFmtId="3" fontId="20" fillId="0" borderId="19" xfId="0" applyNumberFormat="1" applyFont="1" applyBorder="1" applyAlignment="1">
      <alignment horizontal="center" wrapText="1"/>
    </xf>
    <xf numFmtId="49" fontId="20" fillId="0" borderId="33" xfId="0" applyNumberFormat="1" applyFont="1" applyBorder="1" applyAlignment="1">
      <alignment horizontal="right" vertical="top"/>
    </xf>
    <xf numFmtId="49" fontId="20" fillId="0" borderId="11" xfId="0" applyNumberFormat="1" applyFont="1" applyBorder="1" applyAlignment="1">
      <alignment horizontal="right" vertical="top"/>
    </xf>
    <xf numFmtId="49" fontId="20" fillId="0" borderId="33" xfId="0" applyNumberFormat="1" applyFont="1" applyBorder="1" applyAlignment="1">
      <alignment horizontal="left" vertical="top"/>
    </xf>
    <xf numFmtId="49" fontId="20" fillId="0" borderId="11" xfId="0" applyNumberFormat="1" applyFont="1" applyBorder="1" applyAlignment="1">
      <alignment horizontal="left" vertical="top"/>
    </xf>
    <xf numFmtId="0" fontId="20" fillId="0" borderId="11" xfId="0" applyFont="1" applyBorder="1" applyAlignment="1">
      <alignment horizontal="center" vertical="top" wrapText="1"/>
    </xf>
    <xf numFmtId="0" fontId="20" fillId="0" borderId="0" xfId="0" applyFont="1" applyAlignment="1">
      <alignment horizontal="center" vertical="top"/>
    </xf>
    <xf numFmtId="0" fontId="0" fillId="0" borderId="19" xfId="0" applyBorder="1" applyAlignment="1">
      <alignment horizontal="center"/>
    </xf>
    <xf numFmtId="2" fontId="20" fillId="0" borderId="19" xfId="0" applyNumberFormat="1" applyFont="1" applyBorder="1" applyAlignment="1">
      <alignment horizontal="center" wrapText="1"/>
    </xf>
    <xf numFmtId="165" fontId="20" fillId="0" borderId="19" xfId="0" applyNumberFormat="1" applyFont="1" applyBorder="1" applyAlignment="1">
      <alignment horizontal="center" wrapText="1"/>
    </xf>
    <xf numFmtId="0" fontId="20" fillId="0" borderId="19" xfId="0" applyFont="1" applyBorder="1" applyAlignment="1">
      <alignment horizontal="center" wrapText="1"/>
    </xf>
    <xf numFmtId="0" fontId="20" fillId="0" borderId="19" xfId="0" applyFont="1" applyBorder="1" applyAlignment="1">
      <alignment horizontal="left" wrapText="1"/>
    </xf>
    <xf numFmtId="0" fontId="32" fillId="15" borderId="37" xfId="0" applyFont="1" applyFill="1" applyBorder="1" applyAlignment="1">
      <alignment horizontal="center" vertical="justify"/>
    </xf>
    <xf numFmtId="0" fontId="0" fillId="0" borderId="33" xfId="0" applyBorder="1" applyAlignment="1">
      <alignment horizontal="left" vertical="center" wrapText="1"/>
    </xf>
    <xf numFmtId="0" fontId="0" fillId="0" borderId="33" xfId="0" applyBorder="1" applyAlignment="1">
      <alignment horizontal="left" vertical="center"/>
    </xf>
    <xf numFmtId="4" fontId="0" fillId="0" borderId="33" xfId="0" applyNumberFormat="1" applyBorder="1" applyAlignment="1">
      <alignment horizontal="center" vertical="center"/>
    </xf>
    <xf numFmtId="0" fontId="0" fillId="0" borderId="11" xfId="0" applyBorder="1" applyAlignment="1">
      <alignment horizontal="left" vertical="center" wrapText="1"/>
    </xf>
    <xf numFmtId="0" fontId="0" fillId="0" borderId="33" xfId="0" applyBorder="1" applyAlignment="1">
      <alignment horizontal="center" vertical="center"/>
    </xf>
    <xf numFmtId="0" fontId="0" fillId="0" borderId="11" xfId="0" applyBorder="1" applyAlignment="1">
      <alignment wrapText="1"/>
    </xf>
    <xf numFmtId="0" fontId="0" fillId="0" borderId="11" xfId="0" applyBorder="1" applyAlignment="1">
      <alignment horizontal="center" wrapText="1"/>
    </xf>
    <xf numFmtId="0" fontId="0" fillId="0" borderId="20" xfId="0" applyBorder="1" applyAlignment="1">
      <alignment horizontal="center"/>
    </xf>
    <xf numFmtId="0" fontId="20" fillId="0" borderId="45" xfId="0" applyFont="1" applyBorder="1" applyAlignment="1">
      <alignment horizontal="center" vertical="center"/>
    </xf>
    <xf numFmtId="0" fontId="20" fillId="0" borderId="29" xfId="0" applyFont="1" applyBorder="1" applyAlignment="1">
      <alignment horizontal="center" vertical="center"/>
    </xf>
    <xf numFmtId="0" fontId="20" fillId="0" borderId="35" xfId="0" applyFont="1" applyBorder="1" applyAlignment="1">
      <alignment horizontal="center" vertical="center"/>
    </xf>
    <xf numFmtId="0" fontId="20" fillId="0" borderId="36"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0" fillId="0" borderId="71" xfId="0" applyFont="1" applyBorder="1" applyAlignment="1">
      <alignment horizontal="center" vertical="center"/>
    </xf>
    <xf numFmtId="0" fontId="20" fillId="0" borderId="31" xfId="0" applyFont="1" applyBorder="1" applyAlignment="1">
      <alignment horizontal="center" vertical="center"/>
    </xf>
    <xf numFmtId="0" fontId="20" fillId="0" borderId="46" xfId="0" applyFont="1" applyBorder="1" applyAlignment="1">
      <alignment horizontal="center" vertical="center"/>
    </xf>
    <xf numFmtId="0" fontId="20" fillId="0" borderId="32" xfId="0" applyFont="1" applyBorder="1" applyAlignment="1">
      <alignment horizontal="center" vertical="center"/>
    </xf>
    <xf numFmtId="0" fontId="20" fillId="0" borderId="25" xfId="0" applyFont="1" applyBorder="1" applyAlignment="1">
      <alignment horizontal="center" vertical="center"/>
    </xf>
    <xf numFmtId="0" fontId="20" fillId="0" borderId="30" xfId="0" applyFont="1" applyBorder="1" applyAlignment="1">
      <alignment horizontal="center" vertical="center"/>
    </xf>
    <xf numFmtId="0" fontId="19" fillId="0" borderId="14" xfId="0" applyFont="1" applyBorder="1" applyAlignment="1">
      <alignment horizontal="center" vertical="center"/>
    </xf>
    <xf numFmtId="0" fontId="19" fillId="0" borderId="8" xfId="0" applyFont="1" applyBorder="1" applyAlignment="1">
      <alignment horizontal="center" vertical="center"/>
    </xf>
    <xf numFmtId="0" fontId="19" fillId="0" borderId="39" xfId="0" applyFont="1" applyBorder="1" applyAlignment="1">
      <alignment horizontal="center" vertical="center"/>
    </xf>
    <xf numFmtId="0" fontId="20" fillId="0" borderId="12" xfId="0" applyFont="1" applyBorder="1"/>
    <xf numFmtId="0" fontId="20" fillId="0" borderId="42"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2" xfId="0" applyFont="1" applyBorder="1" applyAlignment="1">
      <alignment horizontal="center" vertical="center"/>
    </xf>
    <xf numFmtId="0" fontId="19" fillId="0" borderId="12" xfId="0" applyFont="1" applyBorder="1" applyAlignment="1">
      <alignment horizontal="center" vertical="center"/>
    </xf>
    <xf numFmtId="0" fontId="19" fillId="0" borderId="42" xfId="0" applyFont="1" applyBorder="1" applyAlignment="1">
      <alignment horizontal="center" vertical="center"/>
    </xf>
    <xf numFmtId="0" fontId="19" fillId="0" borderId="2" xfId="0" applyFont="1" applyBorder="1" applyAlignment="1">
      <alignment horizontal="center" vertical="center"/>
    </xf>
    <xf numFmtId="0" fontId="20" fillId="0" borderId="95" xfId="0" applyFont="1" applyBorder="1" applyAlignment="1">
      <alignment horizontal="center" vertical="center"/>
    </xf>
    <xf numFmtId="0" fontId="20" fillId="0" borderId="132" xfId="0" applyFont="1" applyBorder="1" applyAlignment="1">
      <alignment horizontal="center" vertical="center"/>
    </xf>
    <xf numFmtId="0" fontId="19" fillId="0" borderId="6" xfId="0" applyFont="1" applyBorder="1" applyAlignment="1">
      <alignment horizontal="center" vertical="center"/>
    </xf>
    <xf numFmtId="0" fontId="20" fillId="0" borderId="128" xfId="0" applyFont="1" applyBorder="1" applyAlignment="1">
      <alignment horizontal="center" vertical="center"/>
    </xf>
    <xf numFmtId="0" fontId="20" fillId="0" borderId="28" xfId="0" applyFont="1" applyBorder="1" applyAlignment="1">
      <alignment horizontal="center" vertical="center"/>
    </xf>
    <xf numFmtId="165" fontId="20" fillId="0" borderId="26" xfId="0" applyNumberFormat="1" applyFont="1" applyBorder="1" applyAlignment="1">
      <alignment horizontal="center"/>
    </xf>
    <xf numFmtId="165" fontId="20" fillId="0" borderId="11" xfId="0" applyNumberFormat="1" applyFont="1" applyBorder="1" applyAlignment="1">
      <alignment horizontal="center"/>
    </xf>
    <xf numFmtId="165" fontId="20" fillId="0" borderId="44" xfId="0" applyNumberFormat="1" applyFont="1" applyBorder="1" applyAlignment="1">
      <alignment horizontal="center"/>
    </xf>
    <xf numFmtId="49" fontId="20" fillId="0" borderId="11" xfId="0" applyNumberFormat="1" applyFont="1" applyBorder="1" applyAlignment="1">
      <alignment horizontal="center" wrapText="1"/>
    </xf>
    <xf numFmtId="14" fontId="20" fillId="0" borderId="11" xfId="0" applyNumberFormat="1" applyFont="1" applyBorder="1" applyAlignment="1">
      <alignment horizontal="center" wrapText="1"/>
    </xf>
    <xf numFmtId="0" fontId="0" fillId="0" borderId="93" xfId="0" applyBorder="1" applyAlignment="1">
      <alignment wrapText="1"/>
    </xf>
    <xf numFmtId="49" fontId="20" fillId="0" borderId="11" xfId="0" applyNumberFormat="1" applyFont="1" applyFill="1" applyBorder="1" applyAlignment="1">
      <alignment horizontal="center" wrapText="1"/>
    </xf>
    <xf numFmtId="14" fontId="20" fillId="0" borderId="11" xfId="0" applyNumberFormat="1" applyFont="1" applyFill="1" applyBorder="1" applyAlignment="1">
      <alignment horizontal="center" wrapText="1"/>
    </xf>
    <xf numFmtId="0" fontId="20" fillId="0" borderId="11" xfId="0" applyFont="1" applyFill="1" applyBorder="1" applyAlignment="1">
      <alignment wrapText="1"/>
    </xf>
    <xf numFmtId="0" fontId="20" fillId="0" borderId="11" xfId="0" applyFont="1" applyFill="1" applyBorder="1" applyAlignment="1">
      <alignment horizontal="center" wrapText="1"/>
    </xf>
    <xf numFmtId="0" fontId="0" fillId="0" borderId="11" xfId="0" applyFill="1" applyBorder="1" applyAlignment="1">
      <alignment wrapText="1"/>
    </xf>
    <xf numFmtId="14" fontId="0" fillId="0" borderId="11" xfId="0" applyNumberFormat="1" applyFill="1" applyBorder="1" applyAlignment="1">
      <alignment horizontal="center"/>
    </xf>
    <xf numFmtId="0" fontId="0" fillId="0" borderId="11" xfId="0" applyFill="1" applyBorder="1" applyAlignment="1">
      <alignment horizontal="center"/>
    </xf>
    <xf numFmtId="0" fontId="0" fillId="0" borderId="11" xfId="0" applyFill="1" applyBorder="1"/>
    <xf numFmtId="0" fontId="20" fillId="0" borderId="94" xfId="0" applyFont="1" applyFill="1" applyBorder="1" applyAlignment="1">
      <alignment horizontal="center"/>
    </xf>
    <xf numFmtId="0" fontId="20" fillId="0" borderId="93" xfId="0" applyFont="1" applyFill="1" applyBorder="1" applyAlignment="1">
      <alignment horizontal="center"/>
    </xf>
    <xf numFmtId="0" fontId="20" fillId="0" borderId="93" xfId="0" applyFont="1" applyFill="1" applyBorder="1" applyAlignment="1">
      <alignment horizontal="center" vertical="top" wrapText="1"/>
    </xf>
    <xf numFmtId="0" fontId="19" fillId="0" borderId="29" xfId="0" applyFont="1" applyFill="1" applyBorder="1" applyAlignment="1">
      <alignment horizontal="center" vertical="top" wrapText="1"/>
    </xf>
    <xf numFmtId="0" fontId="19" fillId="0" borderId="93" xfId="0" applyFont="1" applyFill="1" applyBorder="1" applyAlignment="1">
      <alignment horizontal="center" vertical="top" wrapText="1"/>
    </xf>
    <xf numFmtId="0" fontId="20" fillId="0" borderId="31" xfId="0" applyFont="1" applyFill="1" applyBorder="1" applyAlignment="1">
      <alignment horizontal="center" vertical="top" wrapText="1"/>
    </xf>
    <xf numFmtId="0" fontId="20" fillId="0" borderId="35" xfId="0" applyFont="1" applyFill="1" applyBorder="1" applyAlignment="1">
      <alignment horizontal="center"/>
    </xf>
    <xf numFmtId="0" fontId="20" fillId="0" borderId="0" xfId="0" applyFont="1" applyBorder="1" applyAlignment="1">
      <alignment horizontal="center"/>
    </xf>
    <xf numFmtId="0" fontId="17" fillId="0" borderId="0" xfId="0" applyFont="1" applyAlignment="1">
      <alignment horizontal="center"/>
    </xf>
    <xf numFmtId="0" fontId="20" fillId="0" borderId="43" xfId="0" applyFont="1" applyFill="1" applyBorder="1" applyAlignment="1">
      <alignment horizontal="center" wrapText="1"/>
    </xf>
    <xf numFmtId="0" fontId="19" fillId="0" borderId="0" xfId="0" applyFont="1"/>
    <xf numFmtId="0" fontId="20" fillId="0" borderId="0" xfId="0" applyFont="1"/>
    <xf numFmtId="0" fontId="20" fillId="0" borderId="33" xfId="0" applyFont="1" applyBorder="1"/>
    <xf numFmtId="0" fontId="20" fillId="0" borderId="25" xfId="0" applyFont="1" applyBorder="1"/>
    <xf numFmtId="0" fontId="20" fillId="0" borderId="11" xfId="0" applyFont="1" applyBorder="1"/>
    <xf numFmtId="0" fontId="0" fillId="0" borderId="11" xfId="0" applyBorder="1"/>
    <xf numFmtId="0" fontId="19" fillId="15" borderId="37" xfId="0" applyFont="1" applyFill="1" applyBorder="1" applyAlignment="1">
      <alignment wrapText="1"/>
    </xf>
    <xf numFmtId="0" fontId="19" fillId="15" borderId="37" xfId="0" applyFont="1" applyFill="1" applyBorder="1" applyAlignment="1">
      <alignment horizontal="center" wrapText="1"/>
    </xf>
    <xf numFmtId="0" fontId="19" fillId="15" borderId="70" xfId="0" applyFont="1" applyFill="1" applyBorder="1" applyAlignment="1">
      <alignment wrapText="1"/>
    </xf>
    <xf numFmtId="0" fontId="19" fillId="15" borderId="82" xfId="0" applyFont="1" applyFill="1" applyBorder="1" applyAlignment="1">
      <alignment wrapText="1"/>
    </xf>
    <xf numFmtId="49" fontId="45" fillId="0" borderId="133" xfId="0" applyNumberFormat="1" applyFont="1" applyBorder="1" applyAlignment="1">
      <alignment horizontal="left" vertical="top" wrapText="1"/>
    </xf>
    <xf numFmtId="0" fontId="20" fillId="0" borderId="127" xfId="0" applyFont="1" applyBorder="1"/>
    <xf numFmtId="49" fontId="45" fillId="0" borderId="134" xfId="0" applyNumberFormat="1" applyFont="1" applyBorder="1" applyAlignment="1">
      <alignment horizontal="left" vertical="top" wrapText="1"/>
    </xf>
    <xf numFmtId="49" fontId="45" fillId="0" borderId="11" xfId="0" applyNumberFormat="1" applyFont="1" applyBorder="1" applyAlignment="1">
      <alignment horizontal="left" vertical="top" wrapText="1"/>
    </xf>
    <xf numFmtId="49" fontId="45" fillId="0" borderId="135" xfId="0" applyNumberFormat="1" applyFont="1" applyBorder="1" applyAlignment="1">
      <alignment horizontal="left" vertical="top" wrapText="1"/>
    </xf>
    <xf numFmtId="0" fontId="46" fillId="0" borderId="11" xfId="0" applyFont="1" applyBorder="1" applyAlignment="1">
      <alignment wrapText="1"/>
    </xf>
    <xf numFmtId="49" fontId="28" fillId="0" borderId="133" xfId="2" applyNumberFormat="1" applyBorder="1" applyAlignment="1" applyProtection="1">
      <alignment horizontal="left" vertical="top" wrapText="1"/>
    </xf>
    <xf numFmtId="0" fontId="20" fillId="0" borderId="0" xfId="0" applyFont="1" applyBorder="1"/>
    <xf numFmtId="0" fontId="44" fillId="0" borderId="0" xfId="0" applyFont="1" applyAlignment="1">
      <alignment horizontal="center"/>
    </xf>
    <xf numFmtId="0" fontId="20" fillId="0" borderId="33" xfId="0" applyFont="1" applyBorder="1" applyAlignment="1">
      <alignment vertical="top"/>
    </xf>
    <xf numFmtId="0" fontId="20" fillId="0" borderId="33" xfId="0" applyFont="1" applyBorder="1" applyAlignment="1">
      <alignment horizontal="center" vertical="top"/>
    </xf>
    <xf numFmtId="0" fontId="20" fillId="0" borderId="11" xfId="0" applyFont="1" applyBorder="1" applyAlignment="1">
      <alignment horizontal="center" vertical="center"/>
    </xf>
    <xf numFmtId="0" fontId="47" fillId="0" borderId="11" xfId="0" applyFont="1" applyFill="1" applyBorder="1" applyAlignment="1">
      <alignment vertical="top"/>
    </xf>
    <xf numFmtId="0" fontId="20" fillId="0" borderId="11" xfId="0" applyFont="1" applyBorder="1" applyAlignment="1">
      <alignment horizontal="center" vertical="top"/>
    </xf>
    <xf numFmtId="49" fontId="25" fillId="5" borderId="11" xfId="0" applyNumberFormat="1" applyFont="1" applyFill="1" applyBorder="1" applyAlignment="1">
      <alignment horizontal="center" vertical="top" wrapText="1"/>
    </xf>
    <xf numFmtId="0" fontId="25" fillId="5" borderId="127" xfId="0" applyFont="1" applyFill="1" applyBorder="1" applyAlignment="1">
      <alignment horizontal="left" vertical="top" wrapText="1"/>
    </xf>
    <xf numFmtId="164" fontId="25" fillId="5" borderId="19" xfId="0" applyNumberFormat="1" applyFont="1" applyFill="1" applyBorder="1" applyAlignment="1">
      <alignment horizontal="center" wrapText="1"/>
    </xf>
    <xf numFmtId="0" fontId="20" fillId="0" borderId="0" xfId="0" applyFont="1" applyAlignment="1">
      <alignment horizontal="left" vertical="top"/>
    </xf>
    <xf numFmtId="0" fontId="19" fillId="15" borderId="37" xfId="0" applyFont="1" applyFill="1" applyBorder="1" applyAlignment="1">
      <alignment horizontal="left" vertical="top"/>
    </xf>
    <xf numFmtId="0" fontId="0" fillId="0" borderId="11" xfId="0" applyFont="1" applyBorder="1" applyAlignment="1">
      <alignment horizontal="left" vertical="top"/>
    </xf>
    <xf numFmtId="0" fontId="0" fillId="0" borderId="11" xfId="0" applyFont="1" applyBorder="1" applyAlignment="1">
      <alignment wrapText="1"/>
    </xf>
    <xf numFmtId="0" fontId="17" fillId="0" borderId="19" xfId="0" applyFont="1" applyBorder="1" applyAlignment="1">
      <alignment horizontal="center"/>
    </xf>
    <xf numFmtId="43" fontId="0" fillId="0" borderId="11" xfId="3" applyFont="1" applyBorder="1" applyAlignment="1">
      <alignment vertical="top"/>
    </xf>
    <xf numFmtId="0" fontId="20" fillId="0" borderId="0" xfId="0" applyFont="1" applyAlignment="1">
      <alignment vertical="top"/>
    </xf>
    <xf numFmtId="0" fontId="51" fillId="0" borderId="0" xfId="0" applyFont="1" applyAlignment="1">
      <alignment wrapText="1"/>
    </xf>
    <xf numFmtId="0" fontId="20" fillId="0" borderId="16" xfId="0" applyFont="1" applyBorder="1" applyAlignment="1">
      <alignment horizontal="center"/>
    </xf>
    <xf numFmtId="0" fontId="20" fillId="0" borderId="18" xfId="0" applyFont="1" applyBorder="1" applyAlignment="1">
      <alignment horizontal="center"/>
    </xf>
    <xf numFmtId="0" fontId="20" fillId="0" borderId="68" xfId="0" applyFont="1" applyBorder="1" applyAlignment="1">
      <alignment horizontal="center"/>
    </xf>
    <xf numFmtId="0" fontId="20" fillId="0" borderId="11" xfId="0" applyFont="1" applyBorder="1" applyAlignment="1">
      <alignment horizontal="center" vertical="top" wrapText="1"/>
    </xf>
    <xf numFmtId="0" fontId="0" fillId="0" borderId="0" xfId="0" applyAlignment="1"/>
    <xf numFmtId="0" fontId="20" fillId="8" borderId="33" xfId="0" applyFont="1" applyFill="1" applyBorder="1" applyAlignment="1">
      <alignment wrapText="1"/>
    </xf>
    <xf numFmtId="0" fontId="0" fillId="0" borderId="11" xfId="0" applyFont="1" applyBorder="1" applyAlignment="1">
      <alignment vertical="top"/>
    </xf>
    <xf numFmtId="0" fontId="0" fillId="0" borderId="0" xfId="0" applyFont="1" applyBorder="1" applyAlignment="1">
      <alignment horizontal="left" vertical="top"/>
    </xf>
    <xf numFmtId="0" fontId="0" fillId="0" borderId="11" xfId="0" applyFont="1" applyBorder="1" applyAlignment="1"/>
    <xf numFmtId="0" fontId="0" fillId="0" borderId="0" xfId="0" applyFont="1" applyAlignment="1">
      <alignment horizontal="left" vertical="top"/>
    </xf>
    <xf numFmtId="0" fontId="0" fillId="0" borderId="11" xfId="0" applyFont="1" applyBorder="1"/>
    <xf numFmtId="0" fontId="20" fillId="0" borderId="95" xfId="0" applyFont="1" applyFill="1" applyBorder="1"/>
    <xf numFmtId="0" fontId="20" fillId="0" borderId="16" xfId="0" applyFont="1" applyFill="1" applyBorder="1"/>
    <xf numFmtId="0" fontId="20" fillId="0" borderId="17" xfId="0" applyFont="1" applyFill="1" applyBorder="1"/>
    <xf numFmtId="0" fontId="20" fillId="0" borderId="83" xfId="0" applyFont="1" applyFill="1" applyBorder="1"/>
    <xf numFmtId="0" fontId="20" fillId="0" borderId="29" xfId="0" applyFont="1" applyFill="1" applyBorder="1"/>
    <xf numFmtId="0" fontId="20" fillId="0" borderId="28" xfId="0" applyFont="1" applyFill="1" applyBorder="1"/>
    <xf numFmtId="0" fontId="20" fillId="0" borderId="26" xfId="0" applyFont="1" applyFill="1" applyBorder="1"/>
    <xf numFmtId="0" fontId="20" fillId="0" borderId="75" xfId="0" applyFont="1" applyFill="1" applyBorder="1"/>
    <xf numFmtId="0" fontId="20" fillId="0" borderId="104" xfId="0" applyFont="1" applyFill="1" applyBorder="1"/>
    <xf numFmtId="0" fontId="20" fillId="0" borderId="35" xfId="0" applyFont="1" applyFill="1" applyBorder="1"/>
    <xf numFmtId="0" fontId="20" fillId="0" borderId="36" xfId="0" applyFont="1" applyFill="1" applyBorder="1"/>
    <xf numFmtId="0" fontId="20" fillId="0" borderId="33" xfId="0" applyFont="1" applyFill="1" applyBorder="1"/>
    <xf numFmtId="0" fontId="20" fillId="0" borderId="89" xfId="0" applyFont="1" applyFill="1" applyBorder="1"/>
    <xf numFmtId="0" fontId="20" fillId="0" borderId="34" xfId="0" applyFont="1" applyFill="1" applyBorder="1"/>
    <xf numFmtId="0" fontId="20" fillId="0" borderId="11" xfId="0" applyFont="1" applyFill="1" applyBorder="1"/>
    <xf numFmtId="0" fontId="0" fillId="0" borderId="0" xfId="0" applyFont="1" applyFill="1" applyAlignment="1">
      <alignment horizontal="left" vertical="top"/>
    </xf>
    <xf numFmtId="0" fontId="20" fillId="0" borderId="35" xfId="0" applyFont="1" applyFill="1" applyBorder="1" applyAlignment="1">
      <alignment wrapText="1"/>
    </xf>
    <xf numFmtId="0" fontId="20" fillId="0" borderId="36" xfId="0" applyFont="1" applyFill="1" applyBorder="1" applyAlignment="1">
      <alignment wrapText="1"/>
    </xf>
    <xf numFmtId="0" fontId="20" fillId="0" borderId="34" xfId="0" applyFont="1" applyFill="1" applyBorder="1" applyAlignment="1">
      <alignment wrapText="1"/>
    </xf>
    <xf numFmtId="0" fontId="20" fillId="0" borderId="89" xfId="0" applyFont="1" applyFill="1" applyBorder="1" applyAlignment="1">
      <alignment wrapText="1"/>
    </xf>
    <xf numFmtId="0" fontId="20" fillId="0" borderId="18" xfId="0" applyFont="1" applyFill="1" applyBorder="1"/>
    <xf numFmtId="0" fontId="20" fillId="0" borderId="19" xfId="0" applyFont="1" applyFill="1" applyBorder="1"/>
    <xf numFmtId="0" fontId="20" fillId="0" borderId="84" xfId="0" applyFont="1" applyFill="1" applyBorder="1" applyAlignment="1">
      <alignment wrapText="1"/>
    </xf>
    <xf numFmtId="0" fontId="20" fillId="0" borderId="93" xfId="0" applyFont="1" applyFill="1" applyBorder="1" applyAlignment="1">
      <alignment wrapText="1"/>
    </xf>
    <xf numFmtId="0" fontId="20" fillId="0" borderId="85" xfId="0" applyFont="1" applyFill="1" applyBorder="1" applyAlignment="1">
      <alignment wrapText="1"/>
    </xf>
    <xf numFmtId="0" fontId="20" fillId="0" borderId="19" xfId="0" applyFont="1" applyFill="1" applyBorder="1" applyAlignment="1">
      <alignment wrapText="1"/>
    </xf>
    <xf numFmtId="0" fontId="20" fillId="0" borderId="84" xfId="0" applyFont="1" applyFill="1" applyBorder="1"/>
    <xf numFmtId="0" fontId="20" fillId="0" borderId="93" xfId="0" applyFont="1" applyFill="1" applyBorder="1"/>
    <xf numFmtId="0" fontId="20" fillId="0" borderId="85" xfId="0" applyFont="1" applyFill="1" applyBorder="1"/>
    <xf numFmtId="0" fontId="20" fillId="0" borderId="85" xfId="0" applyFont="1" applyFill="1" applyBorder="1" applyAlignment="1">
      <alignment vertical="center"/>
    </xf>
    <xf numFmtId="0" fontId="20" fillId="0" borderId="26" xfId="0" applyFont="1" applyFill="1" applyBorder="1" applyAlignment="1">
      <alignment horizontal="right" wrapText="1"/>
    </xf>
    <xf numFmtId="0" fontId="20" fillId="0" borderId="11" xfId="0" applyFont="1" applyFill="1" applyBorder="1" applyAlignment="1">
      <alignment horizontal="center" vertical="top" wrapText="1"/>
    </xf>
    <xf numFmtId="0" fontId="20" fillId="0" borderId="11" xfId="0" applyFont="1" applyBorder="1" applyAlignment="1">
      <alignment horizontal="center" vertical="top" wrapText="1"/>
    </xf>
    <xf numFmtId="0" fontId="19" fillId="6" borderId="3" xfId="0" applyFont="1" applyFill="1" applyBorder="1" applyAlignment="1">
      <alignment horizontal="center" vertical="top" wrapText="1"/>
    </xf>
    <xf numFmtId="0" fontId="20" fillId="2" borderId="7" xfId="0" applyFont="1" applyFill="1" applyBorder="1" applyAlignment="1">
      <alignment horizontal="center" vertical="top" wrapText="1"/>
    </xf>
    <xf numFmtId="0" fontId="20" fillId="2" borderId="46" xfId="0" applyFont="1" applyFill="1" applyBorder="1" applyAlignment="1">
      <alignment horizontal="center" vertical="top" wrapText="1"/>
    </xf>
    <xf numFmtId="0" fontId="32" fillId="0" borderId="7" xfId="0" applyFont="1" applyBorder="1" applyAlignment="1">
      <alignment horizontal="center" vertical="top" wrapText="1"/>
    </xf>
    <xf numFmtId="0" fontId="0" fillId="0" borderId="33" xfId="0" applyBorder="1" applyAlignment="1">
      <alignment horizontal="center" vertical="top" wrapText="1"/>
    </xf>
    <xf numFmtId="0" fontId="0" fillId="0" borderId="11" xfId="0" applyBorder="1" applyAlignment="1">
      <alignment horizontal="center" vertical="top"/>
    </xf>
    <xf numFmtId="0" fontId="0" fillId="0" borderId="33" xfId="0" applyBorder="1" applyAlignment="1">
      <alignment horizontal="center" wrapText="1"/>
    </xf>
    <xf numFmtId="0" fontId="0" fillId="0" borderId="11" xfId="0" applyBorder="1" applyAlignment="1">
      <alignment horizontal="center" vertical="top" wrapText="1"/>
    </xf>
    <xf numFmtId="49" fontId="0" fillId="0" borderId="11" xfId="0" applyNumberFormat="1" applyBorder="1"/>
    <xf numFmtId="0" fontId="20" fillId="0" borderId="12" xfId="0" applyFont="1" applyBorder="1" applyAlignment="1">
      <alignment horizontal="center"/>
    </xf>
    <xf numFmtId="0" fontId="20" fillId="0" borderId="14" xfId="0" applyFont="1" applyBorder="1" applyAlignment="1">
      <alignment horizontal="center"/>
    </xf>
    <xf numFmtId="0" fontId="20" fillId="0" borderId="122" xfId="0" applyFont="1" applyBorder="1" applyAlignment="1">
      <alignment horizontal="center"/>
    </xf>
    <xf numFmtId="0" fontId="0" fillId="0" borderId="0" xfId="0" applyAlignment="1">
      <alignment wrapText="1"/>
    </xf>
    <xf numFmtId="0" fontId="0" fillId="0" borderId="0" xfId="0" applyAlignment="1">
      <alignment horizontal="right" wrapText="1"/>
    </xf>
    <xf numFmtId="0" fontId="19" fillId="4" borderId="82" xfId="0" applyFont="1" applyFill="1" applyBorder="1" applyAlignment="1">
      <alignment horizontal="center" wrapText="1"/>
    </xf>
    <xf numFmtId="3" fontId="1" fillId="0" borderId="19" xfId="0" applyNumberFormat="1" applyFont="1" applyBorder="1" applyAlignment="1">
      <alignment horizontal="right" wrapText="1"/>
    </xf>
    <xf numFmtId="3" fontId="53" fillId="0" borderId="11" xfId="0" applyNumberFormat="1" applyFont="1" applyBorder="1" applyAlignment="1">
      <alignment horizontal="right"/>
    </xf>
    <xf numFmtId="0" fontId="20" fillId="2" borderId="18" xfId="0" applyFont="1" applyFill="1" applyBorder="1" applyAlignment="1">
      <alignment horizontal="center" vertical="top" wrapText="1"/>
    </xf>
    <xf numFmtId="0" fontId="20" fillId="2" borderId="11" xfId="0" applyFont="1" applyFill="1" applyBorder="1" applyAlignment="1">
      <alignment horizontal="left" vertical="top" wrapText="1"/>
    </xf>
    <xf numFmtId="0" fontId="20" fillId="2" borderId="11" xfId="0" applyFont="1" applyFill="1" applyBorder="1" applyAlignment="1">
      <alignment horizontal="center" wrapText="1"/>
    </xf>
    <xf numFmtId="0" fontId="20" fillId="2" borderId="16" xfId="0" applyFont="1" applyFill="1" applyBorder="1" applyAlignment="1">
      <alignment horizontal="center" vertical="top" wrapText="1"/>
    </xf>
    <xf numFmtId="0" fontId="20" fillId="2" borderId="26" xfId="0" applyFont="1" applyFill="1" applyBorder="1" applyAlignment="1">
      <alignment horizontal="left" vertical="top" wrapText="1"/>
    </xf>
    <xf numFmtId="0" fontId="20" fillId="2" borderId="26" xfId="0" applyFont="1" applyFill="1" applyBorder="1" applyAlignment="1">
      <alignment horizontal="center" wrapText="1"/>
    </xf>
    <xf numFmtId="0" fontId="20" fillId="2" borderId="68" xfId="0" applyFont="1" applyFill="1" applyBorder="1" applyAlignment="1">
      <alignment horizontal="center" vertical="top" wrapText="1"/>
    </xf>
    <xf numFmtId="0" fontId="20" fillId="2" borderId="44" xfId="0" applyFont="1" applyFill="1" applyBorder="1" applyAlignment="1">
      <alignment horizontal="left" vertical="top" wrapText="1"/>
    </xf>
    <xf numFmtId="0" fontId="20" fillId="2" borderId="44" xfId="0" applyFont="1" applyFill="1" applyBorder="1" applyAlignment="1">
      <alignment horizontal="center" wrapText="1"/>
    </xf>
    <xf numFmtId="0" fontId="20" fillId="0" borderId="48" xfId="0" applyFont="1" applyBorder="1" applyAlignment="1">
      <alignment horizontal="center" vertical="top"/>
    </xf>
    <xf numFmtId="0" fontId="20" fillId="0" borderId="20" xfId="0" applyFont="1" applyBorder="1" applyAlignment="1">
      <alignment horizontal="center" vertical="top"/>
    </xf>
    <xf numFmtId="0" fontId="20" fillId="0" borderId="1" xfId="0" applyFont="1" applyBorder="1" applyAlignment="1">
      <alignment horizontal="center" vertical="top"/>
    </xf>
    <xf numFmtId="0" fontId="20" fillId="0" borderId="7" xfId="0" applyFont="1" applyBorder="1" applyAlignment="1">
      <alignment horizontal="center" vertical="top" wrapText="1"/>
    </xf>
    <xf numFmtId="0" fontId="20" fillId="0" borderId="46" xfId="0" applyFont="1" applyBorder="1" applyAlignment="1">
      <alignment horizontal="center" vertical="top" wrapText="1"/>
    </xf>
    <xf numFmtId="0" fontId="20" fillId="0" borderId="2" xfId="0" applyFont="1" applyBorder="1" applyAlignment="1">
      <alignment horizontal="center" vertical="top" wrapText="1"/>
    </xf>
    <xf numFmtId="0" fontId="20" fillId="2" borderId="52" xfId="0" applyFont="1" applyFill="1" applyBorder="1" applyAlignment="1">
      <alignment horizontal="right" vertical="top" wrapText="1"/>
    </xf>
    <xf numFmtId="0" fontId="20" fillId="2" borderId="10" xfId="0" applyFont="1" applyFill="1" applyBorder="1" applyAlignment="1">
      <alignment horizontal="right" vertical="top" wrapText="1"/>
    </xf>
    <xf numFmtId="0" fontId="20" fillId="2" borderId="54" xfId="0" applyFont="1" applyFill="1" applyBorder="1" applyAlignment="1">
      <alignment horizontal="center" vertical="top" wrapText="1"/>
    </xf>
    <xf numFmtId="0" fontId="20" fillId="2" borderId="0" xfId="0" applyFont="1" applyFill="1" applyBorder="1" applyAlignment="1">
      <alignment horizontal="center" vertical="top" wrapText="1"/>
    </xf>
    <xf numFmtId="0" fontId="20" fillId="2" borderId="49" xfId="0" applyFont="1" applyFill="1" applyBorder="1" applyAlignment="1">
      <alignment horizontal="center" vertical="top" wrapText="1"/>
    </xf>
    <xf numFmtId="0" fontId="19" fillId="6" borderId="11" xfId="0" applyFont="1" applyFill="1" applyBorder="1" applyAlignment="1">
      <alignment horizontal="center" vertical="center" wrapText="1"/>
    </xf>
    <xf numFmtId="0" fontId="20" fillId="2" borderId="60" xfId="0" applyFont="1" applyFill="1" applyBorder="1" applyAlignment="1">
      <alignment horizontal="right" vertical="top" wrapText="1"/>
    </xf>
    <xf numFmtId="0" fontId="20" fillId="2" borderId="59" xfId="0" applyFont="1" applyFill="1" applyBorder="1" applyAlignment="1">
      <alignment horizontal="right" vertical="top" wrapText="1"/>
    </xf>
    <xf numFmtId="0" fontId="20" fillId="0" borderId="71" xfId="0" applyFont="1" applyBorder="1" applyAlignment="1">
      <alignment horizontal="center" vertical="top"/>
    </xf>
    <xf numFmtId="0" fontId="20" fillId="0" borderId="0" xfId="0" applyFont="1" applyAlignment="1">
      <alignment horizontal="center" vertical="top"/>
    </xf>
    <xf numFmtId="0" fontId="20" fillId="0" borderId="45" xfId="0" applyFont="1" applyBorder="1" applyAlignment="1">
      <alignment horizontal="center" vertical="top"/>
    </xf>
    <xf numFmtId="0" fontId="20" fillId="0" borderId="7" xfId="0" applyFont="1" applyBorder="1" applyAlignment="1">
      <alignment horizontal="justify" vertical="center" wrapText="1"/>
    </xf>
    <xf numFmtId="0" fontId="20" fillId="0" borderId="46" xfId="0" applyFont="1" applyBorder="1" applyAlignment="1">
      <alignment horizontal="justify" vertical="center" wrapText="1"/>
    </xf>
    <xf numFmtId="0" fontId="20" fillId="0" borderId="2" xfId="0" applyFont="1" applyBorder="1" applyAlignment="1">
      <alignment horizontal="justify" vertical="center" wrapText="1"/>
    </xf>
    <xf numFmtId="0" fontId="19" fillId="6" borderId="59" xfId="0" applyFont="1" applyFill="1" applyBorder="1" applyAlignment="1">
      <alignment horizontal="center" vertical="top" wrapText="1"/>
    </xf>
    <xf numFmtId="0" fontId="19" fillId="6" borderId="60" xfId="0" applyFont="1" applyFill="1" applyBorder="1" applyAlignment="1">
      <alignment horizontal="center" vertical="top" wrapText="1"/>
    </xf>
    <xf numFmtId="0" fontId="19" fillId="6" borderId="10" xfId="0" applyFont="1" applyFill="1" applyBorder="1" applyAlignment="1">
      <alignment horizontal="center" vertical="top" wrapText="1"/>
    </xf>
    <xf numFmtId="0" fontId="19" fillId="6" borderId="55"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3" xfId="0" applyFont="1" applyFill="1" applyBorder="1" applyAlignment="1">
      <alignment horizontal="center" vertical="top" wrapText="1"/>
    </xf>
    <xf numFmtId="0" fontId="19" fillId="6" borderId="15" xfId="0" applyFont="1" applyFill="1" applyBorder="1" applyAlignment="1">
      <alignment horizontal="center" vertical="top" wrapText="1"/>
    </xf>
    <xf numFmtId="0" fontId="19" fillId="6" borderId="58" xfId="0" applyFont="1" applyFill="1" applyBorder="1" applyAlignment="1">
      <alignment horizontal="center" vertical="top" wrapText="1"/>
    </xf>
    <xf numFmtId="0" fontId="19" fillId="6" borderId="53" xfId="0" applyFont="1" applyFill="1" applyBorder="1" applyAlignment="1">
      <alignment horizontal="center" vertical="top" wrapText="1"/>
    </xf>
    <xf numFmtId="0" fontId="19" fillId="6" borderId="52" xfId="0" applyFont="1" applyFill="1" applyBorder="1" applyAlignment="1">
      <alignment horizontal="center" vertical="top" wrapText="1"/>
    </xf>
    <xf numFmtId="0" fontId="20" fillId="2" borderId="16" xfId="0" applyFont="1" applyFill="1" applyBorder="1" applyAlignment="1">
      <alignment horizontal="center" vertical="center"/>
    </xf>
    <xf numFmtId="0" fontId="20" fillId="0" borderId="18" xfId="0" applyFont="1" applyBorder="1" applyAlignment="1">
      <alignment horizontal="center" vertical="center"/>
    </xf>
    <xf numFmtId="0" fontId="20" fillId="0" borderId="57" xfId="0" applyFont="1" applyBorder="1" applyAlignment="1">
      <alignment horizontal="center" vertical="center"/>
    </xf>
    <xf numFmtId="0" fontId="20" fillId="2" borderId="47" xfId="0" applyFont="1" applyFill="1" applyBorder="1" applyAlignment="1">
      <alignment horizontal="right" vertical="top" wrapText="1"/>
    </xf>
    <xf numFmtId="0" fontId="20" fillId="2" borderId="78" xfId="0" applyFont="1" applyFill="1" applyBorder="1" applyAlignment="1">
      <alignment horizontal="right" vertical="top" wrapText="1"/>
    </xf>
    <xf numFmtId="0" fontId="20" fillId="0" borderId="32" xfId="0" applyFont="1" applyBorder="1" applyAlignment="1">
      <alignment horizontal="center" vertical="top"/>
    </xf>
    <xf numFmtId="0" fontId="20" fillId="0" borderId="51" xfId="0" applyFont="1" applyBorder="1" applyAlignment="1">
      <alignment horizontal="center" vertical="top"/>
    </xf>
    <xf numFmtId="0" fontId="20" fillId="0" borderId="36" xfId="0" applyFont="1" applyBorder="1" applyAlignment="1">
      <alignment horizontal="center" vertical="top"/>
    </xf>
    <xf numFmtId="0" fontId="19" fillId="6" borderId="67" xfId="0" applyFont="1" applyFill="1" applyBorder="1" applyAlignment="1">
      <alignment horizontal="center" vertical="center" wrapText="1"/>
    </xf>
    <xf numFmtId="0" fontId="19" fillId="6" borderId="50" xfId="0" applyFont="1" applyFill="1" applyBorder="1" applyAlignment="1">
      <alignment horizontal="center" vertical="center" wrapText="1"/>
    </xf>
    <xf numFmtId="0" fontId="19" fillId="0" borderId="0" xfId="0" applyFont="1" applyAlignment="1">
      <alignment vertical="center" wrapText="1"/>
    </xf>
    <xf numFmtId="0" fontId="20" fillId="0" borderId="0" xfId="0" applyFont="1" applyAlignment="1">
      <alignment vertical="center" wrapText="1"/>
    </xf>
    <xf numFmtId="0" fontId="19" fillId="6" borderId="53" xfId="0" applyFont="1" applyFill="1" applyBorder="1" applyAlignment="1">
      <alignment horizontal="center" vertical="center" wrapText="1"/>
    </xf>
    <xf numFmtId="0" fontId="19" fillId="6" borderId="55" xfId="0" applyFont="1" applyFill="1" applyBorder="1" applyAlignment="1">
      <alignment horizontal="center" vertical="center" wrapText="1"/>
    </xf>
    <xf numFmtId="0" fontId="19" fillId="6" borderId="56" xfId="0" applyFont="1" applyFill="1" applyBorder="1" applyAlignment="1">
      <alignment horizontal="center" vertical="center" wrapText="1"/>
    </xf>
    <xf numFmtId="0" fontId="19" fillId="6" borderId="0" xfId="0" applyFont="1" applyFill="1" applyAlignment="1">
      <alignment horizontal="center" vertical="center" wrapText="1"/>
    </xf>
    <xf numFmtId="0" fontId="20" fillId="6" borderId="54" xfId="0" applyFont="1" applyFill="1" applyBorder="1" applyAlignment="1">
      <alignment horizontal="center" vertical="center" wrapText="1"/>
    </xf>
    <xf numFmtId="0" fontId="20" fillId="6" borderId="55" xfId="0" applyFont="1" applyFill="1" applyBorder="1" applyAlignment="1">
      <alignment horizontal="center" vertical="center" wrapText="1"/>
    </xf>
    <xf numFmtId="0" fontId="20" fillId="2" borderId="72" xfId="0" applyFont="1" applyFill="1" applyBorder="1" applyAlignment="1">
      <alignment horizontal="right" vertical="top" wrapText="1"/>
    </xf>
    <xf numFmtId="0" fontId="20" fillId="2" borderId="49" xfId="0" applyFont="1" applyFill="1" applyBorder="1" applyAlignment="1">
      <alignment horizontal="right" vertical="top" wrapText="1"/>
    </xf>
    <xf numFmtId="0" fontId="20" fillId="0" borderId="30" xfId="0" applyFont="1" applyBorder="1" applyAlignment="1">
      <alignment horizontal="center" vertical="top" wrapText="1"/>
    </xf>
    <xf numFmtId="0" fontId="20" fillId="0" borderId="50" xfId="0" applyFont="1" applyBorder="1" applyAlignment="1">
      <alignment horizontal="center" vertical="top" wrapText="1"/>
    </xf>
    <xf numFmtId="0" fontId="20" fillId="0" borderId="34" xfId="0" applyFont="1" applyBorder="1" applyAlignment="1">
      <alignment horizontal="center" vertical="top" wrapText="1"/>
    </xf>
    <xf numFmtId="0" fontId="19" fillId="6" borderId="34" xfId="0" applyFont="1" applyFill="1" applyBorder="1" applyAlignment="1">
      <alignment horizontal="center" vertical="center" wrapText="1"/>
    </xf>
    <xf numFmtId="0" fontId="20" fillId="0" borderId="16" xfId="0" applyFont="1" applyBorder="1" applyAlignment="1">
      <alignment horizontal="center"/>
    </xf>
    <xf numFmtId="0" fontId="20" fillId="0" borderId="18" xfId="0" applyFont="1" applyBorder="1" applyAlignment="1">
      <alignment horizontal="center"/>
    </xf>
    <xf numFmtId="0" fontId="20" fillId="0" borderId="68" xfId="0" applyFont="1" applyBorder="1" applyAlignment="1">
      <alignment horizontal="center"/>
    </xf>
    <xf numFmtId="0" fontId="19" fillId="6" borderId="17" xfId="0" applyFont="1" applyFill="1" applyBorder="1" applyAlignment="1">
      <alignment horizontal="center" vertical="center" wrapText="1"/>
    </xf>
    <xf numFmtId="0" fontId="19" fillId="6" borderId="19" xfId="0" applyFont="1" applyFill="1" applyBorder="1" applyAlignment="1">
      <alignment horizontal="center" vertical="center" wrapText="1"/>
    </xf>
    <xf numFmtId="0" fontId="19" fillId="6" borderId="69" xfId="0" applyFont="1" applyFill="1" applyBorder="1" applyAlignment="1">
      <alignment horizontal="center" vertical="center" wrapText="1"/>
    </xf>
    <xf numFmtId="0" fontId="20" fillId="0" borderId="11" xfId="0" applyFont="1" applyBorder="1" applyAlignment="1">
      <alignment horizontal="center" vertical="top"/>
    </xf>
    <xf numFmtId="0" fontId="20" fillId="0" borderId="25" xfId="0" applyFont="1" applyBorder="1" applyAlignment="1">
      <alignment horizontal="center" vertical="top"/>
    </xf>
    <xf numFmtId="0" fontId="20" fillId="0" borderId="11" xfId="0" applyFont="1" applyBorder="1" applyAlignment="1">
      <alignment horizontal="center" vertical="top" wrapText="1"/>
    </xf>
    <xf numFmtId="0" fontId="20" fillId="0" borderId="25" xfId="0" applyFont="1" applyBorder="1" applyAlignment="1">
      <alignment horizontal="center" vertical="top" wrapText="1"/>
    </xf>
    <xf numFmtId="0" fontId="19" fillId="6" borderId="7" xfId="0" applyFont="1" applyFill="1" applyBorder="1" applyAlignment="1">
      <alignment horizontal="center" vertical="center" wrapText="1"/>
    </xf>
    <xf numFmtId="0" fontId="19" fillId="6" borderId="46"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19" fillId="6" borderId="30" xfId="0" applyFont="1" applyFill="1" applyBorder="1" applyAlignment="1">
      <alignment horizontal="center" vertical="center" wrapText="1"/>
    </xf>
    <xf numFmtId="0" fontId="20" fillId="0" borderId="30" xfId="0" applyFont="1" applyBorder="1" applyAlignment="1">
      <alignment horizontal="justify" vertical="center" wrapText="1"/>
    </xf>
    <xf numFmtId="0" fontId="20" fillId="0" borderId="50" xfId="0" applyFont="1" applyBorder="1" applyAlignment="1">
      <alignment horizontal="justify" vertical="center" wrapText="1"/>
    </xf>
    <xf numFmtId="0" fontId="20" fillId="0" borderId="34" xfId="0" applyFont="1" applyBorder="1" applyAlignment="1">
      <alignment horizontal="justify" vertical="center" wrapText="1"/>
    </xf>
    <xf numFmtId="0" fontId="19" fillId="6" borderId="41" xfId="0" applyFont="1" applyFill="1" applyBorder="1" applyAlignment="1">
      <alignment horizontal="center" vertical="center" wrapText="1"/>
    </xf>
    <xf numFmtId="0" fontId="18" fillId="0" borderId="30" xfId="0" applyFont="1" applyBorder="1" applyAlignment="1">
      <alignment horizontal="center" vertical="top" wrapText="1"/>
    </xf>
    <xf numFmtId="0" fontId="18" fillId="0" borderId="50" xfId="0" applyFont="1" applyBorder="1" applyAlignment="1">
      <alignment horizontal="center" vertical="top" wrapText="1"/>
    </xf>
    <xf numFmtId="0" fontId="18" fillId="0" borderId="34" xfId="0" applyFont="1" applyBorder="1" applyAlignment="1">
      <alignment horizontal="center" vertical="top" wrapText="1"/>
    </xf>
    <xf numFmtId="0" fontId="20" fillId="2" borderId="7" xfId="0" applyFont="1" applyFill="1" applyBorder="1" applyAlignment="1">
      <alignment horizontal="center" vertical="top" wrapText="1"/>
    </xf>
    <xf numFmtId="0" fontId="20" fillId="2" borderId="46" xfId="0" applyFont="1" applyFill="1" applyBorder="1" applyAlignment="1">
      <alignment horizontal="center" vertical="top" wrapText="1"/>
    </xf>
    <xf numFmtId="0" fontId="20" fillId="2" borderId="2" xfId="0" applyFont="1" applyFill="1" applyBorder="1" applyAlignment="1">
      <alignment horizontal="center" vertical="top" wrapText="1"/>
    </xf>
    <xf numFmtId="0" fontId="20" fillId="2" borderId="15" xfId="0" applyFont="1" applyFill="1" applyBorder="1" applyAlignment="1">
      <alignment horizontal="center" vertical="top" wrapText="1"/>
    </xf>
    <xf numFmtId="0" fontId="20" fillId="2" borderId="58" xfId="0" applyFont="1" applyFill="1" applyBorder="1" applyAlignment="1">
      <alignment horizontal="center" vertical="top" wrapText="1"/>
    </xf>
    <xf numFmtId="0" fontId="20" fillId="2" borderId="4" xfId="0" applyFont="1" applyFill="1" applyBorder="1" applyAlignment="1">
      <alignment horizontal="center" vertical="top" wrapText="1"/>
    </xf>
    <xf numFmtId="0" fontId="19" fillId="2" borderId="58"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58" xfId="0" applyFont="1" applyFill="1" applyBorder="1" applyAlignment="1">
      <alignment horizontal="left" vertical="top" wrapText="1"/>
    </xf>
    <xf numFmtId="0" fontId="19" fillId="2" borderId="52" xfId="0" applyFont="1" applyFill="1" applyBorder="1" applyAlignment="1">
      <alignment horizontal="left" vertical="top" wrapText="1"/>
    </xf>
    <xf numFmtId="0" fontId="20" fillId="2" borderId="21" xfId="0" applyFont="1" applyFill="1" applyBorder="1" applyAlignment="1">
      <alignment horizontal="right" vertical="top" wrapText="1"/>
    </xf>
    <xf numFmtId="0" fontId="20" fillId="2" borderId="76" xfId="0" applyFont="1" applyFill="1" applyBorder="1" applyAlignment="1">
      <alignment horizontal="right" vertical="top"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7" borderId="52" xfId="0" applyFont="1" applyFill="1" applyBorder="1" applyAlignment="1">
      <alignment horizontal="center" vertical="top" wrapText="1"/>
    </xf>
    <xf numFmtId="0" fontId="19" fillId="7" borderId="49" xfId="0" applyFont="1" applyFill="1" applyBorder="1" applyAlignment="1">
      <alignment horizontal="center" vertical="top" wrapText="1"/>
    </xf>
    <xf numFmtId="0" fontId="19" fillId="7" borderId="61" xfId="0" applyFont="1" applyFill="1" applyBorder="1" applyAlignment="1">
      <alignment horizontal="center" wrapText="1"/>
    </xf>
    <xf numFmtId="0" fontId="19" fillId="7" borderId="62" xfId="0" applyFont="1" applyFill="1" applyBorder="1" applyAlignment="1">
      <alignment horizontal="center" wrapText="1"/>
    </xf>
    <xf numFmtId="0" fontId="19" fillId="7" borderId="63" xfId="0" applyFont="1" applyFill="1" applyBorder="1" applyAlignment="1">
      <alignment horizontal="center" wrapText="1"/>
    </xf>
    <xf numFmtId="0" fontId="19" fillId="7" borderId="64" xfId="0" applyFont="1" applyFill="1" applyBorder="1" applyAlignment="1">
      <alignment horizontal="center" wrapText="1"/>
    </xf>
    <xf numFmtId="0" fontId="19" fillId="7" borderId="58" xfId="0" applyFont="1" applyFill="1" applyBorder="1" applyAlignment="1">
      <alignment horizontal="center" wrapText="1"/>
    </xf>
    <xf numFmtId="0" fontId="19" fillId="7" borderId="65" xfId="0" applyFont="1" applyFill="1" applyBorder="1" applyAlignment="1">
      <alignment horizontal="center" wrapText="1"/>
    </xf>
    <xf numFmtId="0" fontId="19" fillId="7" borderId="56" xfId="0" applyFont="1" applyFill="1" applyBorder="1" applyAlignment="1">
      <alignment horizontal="center" wrapText="1"/>
    </xf>
    <xf numFmtId="0" fontId="19" fillId="7" borderId="5" xfId="0" applyFont="1" applyFill="1" applyBorder="1" applyAlignment="1">
      <alignment horizontal="center" wrapText="1"/>
    </xf>
    <xf numFmtId="0" fontId="19" fillId="7" borderId="66" xfId="0" applyFont="1" applyFill="1" applyBorder="1" applyAlignment="1">
      <alignment horizontal="center" wrapText="1"/>
    </xf>
    <xf numFmtId="0" fontId="19" fillId="7" borderId="13" xfId="0" applyFont="1" applyFill="1" applyBorder="1" applyAlignment="1">
      <alignment horizontal="center" wrapText="1"/>
    </xf>
    <xf numFmtId="0" fontId="19" fillId="7" borderId="3" xfId="0" applyFont="1" applyFill="1" applyBorder="1" applyAlignment="1">
      <alignment horizontal="center" vertical="top" wrapText="1"/>
    </xf>
    <xf numFmtId="0" fontId="19" fillId="7" borderId="12" xfId="0" applyFont="1" applyFill="1" applyBorder="1" applyAlignment="1">
      <alignment horizontal="center" vertical="top" wrapText="1"/>
    </xf>
    <xf numFmtId="0" fontId="20" fillId="7" borderId="14" xfId="0" applyFont="1" applyFill="1" applyBorder="1"/>
    <xf numFmtId="0" fontId="20" fillId="7" borderId="6" xfId="0" applyFont="1" applyFill="1" applyBorder="1"/>
    <xf numFmtId="0" fontId="19" fillId="7" borderId="14"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15" xfId="0" applyFont="1" applyFill="1" applyBorder="1" applyAlignment="1">
      <alignment horizontal="left" vertical="top" wrapText="1"/>
    </xf>
    <xf numFmtId="0" fontId="19" fillId="2" borderId="4" xfId="0" applyFont="1" applyFill="1" applyBorder="1" applyAlignment="1">
      <alignment horizontal="left" vertical="top" wrapText="1"/>
    </xf>
    <xf numFmtId="0" fontId="20" fillId="5" borderId="15" xfId="0" applyFont="1" applyFill="1" applyBorder="1" applyAlignment="1">
      <alignment horizontal="center" vertical="top" wrapText="1"/>
    </xf>
    <xf numFmtId="0" fontId="20" fillId="5" borderId="58" xfId="0" applyFont="1" applyFill="1" applyBorder="1" applyAlignment="1">
      <alignment horizontal="center" vertical="top" wrapText="1"/>
    </xf>
    <xf numFmtId="0" fontId="20" fillId="5" borderId="4" xfId="0" applyFont="1" applyFill="1" applyBorder="1" applyAlignment="1">
      <alignment horizontal="center" vertical="top" wrapText="1"/>
    </xf>
    <xf numFmtId="0" fontId="0" fillId="5" borderId="25" xfId="0" applyFont="1" applyFill="1" applyBorder="1" applyAlignment="1">
      <alignment horizontal="center" vertical="center" wrapText="1"/>
    </xf>
    <xf numFmtId="0" fontId="0" fillId="5" borderId="127" xfId="0" applyFont="1" applyFill="1" applyBorder="1" applyAlignment="1">
      <alignment horizontal="center" vertical="center" wrapText="1"/>
    </xf>
    <xf numFmtId="0" fontId="0" fillId="5" borderId="33"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0" fillId="5" borderId="1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33" fillId="0" borderId="0" xfId="0" applyFont="1" applyAlignment="1">
      <alignment vertical="center" wrapText="1"/>
    </xf>
    <xf numFmtId="0" fontId="24" fillId="0" borderId="0" xfId="0" applyFont="1" applyAlignment="1">
      <alignment vertical="center" wrapText="1"/>
    </xf>
  </cellXfs>
  <cellStyles count="4">
    <cellStyle name="Гиперссылка" xfId="2" builtinId="8"/>
    <cellStyle name="Обычный" xfId="0" builtinId="0"/>
    <cellStyle name="Обычный 2" xfId="1"/>
    <cellStyle name="Финансовый" xfId="3" builtinId="3"/>
  </cellStyles>
  <dxfs count="1">
    <dxf>
      <font>
        <color rgb="FF9C0006"/>
      </font>
      <fill>
        <patternFill>
          <bgColor rgb="FFFFC7CE"/>
        </patternFill>
      </fill>
    </dxf>
  </dxfs>
  <tableStyles count="0" defaultTableStyle="TableStyleMedium9" defaultPivotStyle="PivotStyleLight16"/>
  <colors>
    <mruColors>
      <color rgb="FFCCECFF"/>
      <color rgb="FFF5FFD1"/>
      <color rgb="FFCCCCFF"/>
      <color rgb="FFFFCC99"/>
      <color rgb="FFFBFFE5"/>
      <color rgb="FFFF6600"/>
      <color rgb="FFF927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1.bin"/><Relationship Id="rId1" Type="http://schemas.openxmlformats.org/officeDocument/2006/relationships/hyperlink" Target="https://ieeexplore.ieee.org/xpl/conhome/9631984/proceeding" TargetMode="External"/><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2.bin"/><Relationship Id="rId1" Type="http://schemas.openxmlformats.org/officeDocument/2006/relationships/hyperlink" Target="http://www.tepen.ru/" TargetMode="External"/><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moodle1.mpei.ru/course/view.php?id=11"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3" Type="http://schemas.openxmlformats.org/officeDocument/2006/relationships/hyperlink" Target="http://www.usnews.com/education/best-global-universities/agricultural-sciences" TargetMode="External"/><Relationship Id="rId2" Type="http://schemas.openxmlformats.org/officeDocument/2006/relationships/hyperlink" Target="http://www.usnews.com/education/best-global-universities/economics-business" TargetMode="External"/><Relationship Id="rId1" Type="http://schemas.openxmlformats.org/officeDocument/2006/relationships/hyperlink" Target="http://www.usnews.com/education/best-global-universities/arts-and-humanities" TargetMode="External"/><Relationship Id="rId6" Type="http://schemas.openxmlformats.org/officeDocument/2006/relationships/hyperlink" Target="http://www.usnews.com/education/best-global-universities/geosciences" TargetMode="External"/><Relationship Id="rId5" Type="http://schemas.openxmlformats.org/officeDocument/2006/relationships/hyperlink" Target="http://www.usnews.com/education/best-global-universities/chemistry" TargetMode="External"/><Relationship Id="rId4" Type="http://schemas.openxmlformats.org/officeDocument/2006/relationships/hyperlink" Target="http://www.usnews.com/education/best-global-universities/clinical-medicin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theme="3" tint="0.79998168889431442"/>
  </sheetPr>
  <dimension ref="A1:F40"/>
  <sheetViews>
    <sheetView workbookViewId="0">
      <selection activeCell="J29" sqref="J29"/>
    </sheetView>
  </sheetViews>
  <sheetFormatPr defaultRowHeight="13.2" x14ac:dyDescent="0.25"/>
  <cols>
    <col min="1" max="1" width="12" customWidth="1"/>
    <col min="2" max="2" width="44.44140625" customWidth="1"/>
    <col min="3" max="3" width="24.5546875" customWidth="1"/>
    <col min="4" max="4" width="23.88671875" customWidth="1"/>
    <col min="5" max="5" width="21.5546875" customWidth="1"/>
    <col min="6" max="6" width="22.5546875" customWidth="1"/>
  </cols>
  <sheetData>
    <row r="1" spans="1:6" ht="14.4" x14ac:dyDescent="0.3">
      <c r="A1" s="19" t="s">
        <v>850</v>
      </c>
      <c r="B1" s="20"/>
      <c r="C1" s="20"/>
      <c r="D1" s="20"/>
      <c r="E1" s="20"/>
      <c r="F1" s="20"/>
    </row>
    <row r="2" spans="1:6" ht="15" thickBot="1" x14ac:dyDescent="0.35">
      <c r="A2" s="20"/>
      <c r="B2" s="20"/>
      <c r="C2" s="20"/>
      <c r="D2" s="20"/>
      <c r="E2" s="20"/>
      <c r="F2" s="20"/>
    </row>
    <row r="3" spans="1:6" ht="29.4" thickBot="1" x14ac:dyDescent="0.3">
      <c r="A3" s="235" t="s">
        <v>234</v>
      </c>
      <c r="B3" s="236" t="s">
        <v>275</v>
      </c>
      <c r="C3" s="236" t="s">
        <v>3</v>
      </c>
      <c r="D3" s="236" t="s">
        <v>309</v>
      </c>
      <c r="E3" s="236" t="s">
        <v>4</v>
      </c>
      <c r="F3" s="237" t="s">
        <v>5</v>
      </c>
    </row>
    <row r="4" spans="1:6" ht="14.4" x14ac:dyDescent="0.3">
      <c r="A4" s="781" t="s">
        <v>60</v>
      </c>
      <c r="B4" s="782" t="s">
        <v>108</v>
      </c>
      <c r="C4" s="783" t="s">
        <v>6</v>
      </c>
      <c r="D4" s="404" t="s">
        <v>2284</v>
      </c>
      <c r="E4" s="658">
        <v>81.181818181818201</v>
      </c>
      <c r="F4" s="405">
        <v>45</v>
      </c>
    </row>
    <row r="5" spans="1:6" ht="14.4" x14ac:dyDescent="0.3">
      <c r="A5" s="778"/>
      <c r="B5" s="779"/>
      <c r="C5" s="780"/>
      <c r="D5" s="383" t="s">
        <v>2285</v>
      </c>
      <c r="E5" s="659">
        <v>77.823943661971796</v>
      </c>
      <c r="F5" s="200">
        <v>39</v>
      </c>
    </row>
    <row r="6" spans="1:6" ht="14.4" x14ac:dyDescent="0.3">
      <c r="A6" s="778"/>
      <c r="B6" s="779"/>
      <c r="C6" s="780"/>
      <c r="D6" s="383" t="s">
        <v>2286</v>
      </c>
      <c r="E6" s="659">
        <v>84.587412587412601</v>
      </c>
      <c r="F6" s="200">
        <v>44</v>
      </c>
    </row>
    <row r="7" spans="1:6" ht="14.4" x14ac:dyDescent="0.3">
      <c r="A7" s="778"/>
      <c r="B7" s="779"/>
      <c r="C7" s="780"/>
      <c r="D7" s="383" t="s">
        <v>2287</v>
      </c>
      <c r="E7" s="659">
        <v>78.7735849056604</v>
      </c>
      <c r="F7" s="200">
        <v>47</v>
      </c>
    </row>
    <row r="8" spans="1:6" ht="14.4" x14ac:dyDescent="0.3">
      <c r="A8" s="778" t="s">
        <v>61</v>
      </c>
      <c r="B8" s="779" t="s">
        <v>120</v>
      </c>
      <c r="C8" s="780" t="s">
        <v>6</v>
      </c>
      <c r="D8" s="383" t="s">
        <v>2284</v>
      </c>
      <c r="E8" s="659">
        <v>69.576513911620296</v>
      </c>
      <c r="F8" s="200">
        <v>45</v>
      </c>
    </row>
    <row r="9" spans="1:6" ht="14.4" x14ac:dyDescent="0.3">
      <c r="A9" s="778"/>
      <c r="B9" s="779"/>
      <c r="C9" s="780"/>
      <c r="D9" s="383" t="s">
        <v>2285</v>
      </c>
      <c r="E9" s="659">
        <v>65.5072428385417</v>
      </c>
      <c r="F9" s="200">
        <v>39</v>
      </c>
    </row>
    <row r="10" spans="1:6" ht="14.4" x14ac:dyDescent="0.3">
      <c r="A10" s="778"/>
      <c r="B10" s="779"/>
      <c r="C10" s="780"/>
      <c r="D10" s="383" t="s">
        <v>2286</v>
      </c>
      <c r="E10" s="659">
        <v>76.207640522345699</v>
      </c>
      <c r="F10" s="200">
        <v>41</v>
      </c>
    </row>
    <row r="11" spans="1:6" ht="14.4" x14ac:dyDescent="0.3">
      <c r="A11" s="778"/>
      <c r="B11" s="779"/>
      <c r="C11" s="780"/>
      <c r="D11" s="383" t="s">
        <v>2287</v>
      </c>
      <c r="E11" s="659">
        <v>62.174021131137401</v>
      </c>
      <c r="F11" s="200">
        <v>39</v>
      </c>
    </row>
    <row r="12" spans="1:6" ht="14.4" x14ac:dyDescent="0.3">
      <c r="A12" s="778"/>
      <c r="B12" s="779"/>
      <c r="C12" s="780"/>
      <c r="D12" s="383" t="s">
        <v>2238</v>
      </c>
      <c r="E12" s="659">
        <v>59.7</v>
      </c>
      <c r="F12" s="200">
        <v>39</v>
      </c>
    </row>
    <row r="13" spans="1:6" ht="14.4" x14ac:dyDescent="0.3">
      <c r="A13" s="778" t="s">
        <v>62</v>
      </c>
      <c r="B13" s="779" t="s">
        <v>167</v>
      </c>
      <c r="C13" s="780" t="s">
        <v>6</v>
      </c>
      <c r="D13" s="383"/>
      <c r="E13" s="659"/>
      <c r="F13" s="200"/>
    </row>
    <row r="14" spans="1:6" ht="14.4" x14ac:dyDescent="0.3">
      <c r="A14" s="778"/>
      <c r="B14" s="779"/>
      <c r="C14" s="780"/>
      <c r="D14" s="383"/>
      <c r="E14" s="659"/>
      <c r="F14" s="200"/>
    </row>
    <row r="15" spans="1:6" ht="14.4" x14ac:dyDescent="0.3">
      <c r="A15" s="778"/>
      <c r="B15" s="779"/>
      <c r="C15" s="780"/>
      <c r="D15" s="383"/>
      <c r="E15" s="659"/>
      <c r="F15" s="200"/>
    </row>
    <row r="16" spans="1:6" ht="14.4" x14ac:dyDescent="0.3">
      <c r="A16" s="778"/>
      <c r="B16" s="779"/>
      <c r="C16" s="780"/>
      <c r="D16" s="383"/>
      <c r="E16" s="659"/>
      <c r="F16" s="200"/>
    </row>
    <row r="17" spans="1:6" ht="14.4" x14ac:dyDescent="0.3">
      <c r="A17" s="778" t="s">
        <v>63</v>
      </c>
      <c r="B17" s="779" t="s">
        <v>180</v>
      </c>
      <c r="C17" s="780" t="s">
        <v>6</v>
      </c>
      <c r="D17" s="383"/>
      <c r="E17" s="659"/>
      <c r="F17" s="200"/>
    </row>
    <row r="18" spans="1:6" ht="14.4" x14ac:dyDescent="0.3">
      <c r="A18" s="778"/>
      <c r="B18" s="779"/>
      <c r="C18" s="780"/>
      <c r="D18" s="383"/>
      <c r="E18" s="659"/>
      <c r="F18" s="200"/>
    </row>
    <row r="19" spans="1:6" ht="14.4" x14ac:dyDescent="0.3">
      <c r="A19" s="778"/>
      <c r="B19" s="779"/>
      <c r="C19" s="780"/>
      <c r="D19" s="383"/>
      <c r="E19" s="659"/>
      <c r="F19" s="200"/>
    </row>
    <row r="20" spans="1:6" ht="14.4" x14ac:dyDescent="0.3">
      <c r="A20" s="778"/>
      <c r="B20" s="779"/>
      <c r="C20" s="780"/>
      <c r="D20" s="383"/>
      <c r="E20" s="659"/>
      <c r="F20" s="200"/>
    </row>
    <row r="21" spans="1:6" ht="14.4" x14ac:dyDescent="0.3">
      <c r="A21" s="778" t="s">
        <v>64</v>
      </c>
      <c r="B21" s="779" t="s">
        <v>183</v>
      </c>
      <c r="C21" s="780" t="s">
        <v>6</v>
      </c>
      <c r="D21" s="383" t="s">
        <v>2288</v>
      </c>
      <c r="E21" s="659">
        <v>61.061224489795897</v>
      </c>
      <c r="F21" s="200">
        <v>30</v>
      </c>
    </row>
    <row r="22" spans="1:6" ht="14.4" x14ac:dyDescent="0.3">
      <c r="A22" s="778"/>
      <c r="B22" s="779"/>
      <c r="C22" s="780"/>
      <c r="D22" s="383" t="s">
        <v>2284</v>
      </c>
      <c r="E22" s="659">
        <v>56.76</v>
      </c>
      <c r="F22" s="200">
        <v>45</v>
      </c>
    </row>
    <row r="23" spans="1:6" ht="14.4" x14ac:dyDescent="0.3">
      <c r="A23" s="778"/>
      <c r="B23" s="779"/>
      <c r="C23" s="780"/>
      <c r="D23" s="383" t="s">
        <v>2218</v>
      </c>
      <c r="E23" s="659">
        <v>51.923076923076898</v>
      </c>
      <c r="F23" s="200">
        <v>35</v>
      </c>
    </row>
    <row r="24" spans="1:6" ht="14.4" x14ac:dyDescent="0.3">
      <c r="A24" s="778"/>
      <c r="B24" s="779"/>
      <c r="C24" s="780"/>
      <c r="D24" s="383" t="s">
        <v>2285</v>
      </c>
      <c r="E24" s="659">
        <v>57.602836879432601</v>
      </c>
      <c r="F24" s="200">
        <v>39</v>
      </c>
    </row>
    <row r="25" spans="1:6" ht="14.4" x14ac:dyDescent="0.3">
      <c r="A25" s="778"/>
      <c r="B25" s="779"/>
      <c r="C25" s="780"/>
      <c r="D25" s="383" t="s">
        <v>2289</v>
      </c>
      <c r="E25" s="659">
        <v>64.884038199181404</v>
      </c>
      <c r="F25" s="200">
        <v>45</v>
      </c>
    </row>
    <row r="26" spans="1:6" ht="14.4" x14ac:dyDescent="0.3">
      <c r="A26" s="778"/>
      <c r="B26" s="779"/>
      <c r="C26" s="780"/>
      <c r="D26" s="383" t="s">
        <v>2286</v>
      </c>
      <c r="E26" s="659">
        <v>75.549744897959201</v>
      </c>
      <c r="F26" s="200">
        <v>43</v>
      </c>
    </row>
    <row r="27" spans="1:6" ht="14.4" x14ac:dyDescent="0.3">
      <c r="A27" s="778" t="s">
        <v>65</v>
      </c>
      <c r="B27" s="779" t="s">
        <v>198</v>
      </c>
      <c r="C27" s="780" t="s">
        <v>6</v>
      </c>
      <c r="D27" s="383"/>
      <c r="E27" s="659"/>
      <c r="F27" s="200"/>
    </row>
    <row r="28" spans="1:6" ht="14.4" x14ac:dyDescent="0.3">
      <c r="A28" s="778"/>
      <c r="B28" s="779"/>
      <c r="C28" s="780"/>
      <c r="D28" s="383"/>
      <c r="E28" s="659"/>
      <c r="F28" s="200"/>
    </row>
    <row r="29" spans="1:6" ht="14.4" x14ac:dyDescent="0.3">
      <c r="A29" s="778"/>
      <c r="B29" s="779"/>
      <c r="C29" s="780"/>
      <c r="D29" s="383"/>
      <c r="E29" s="659"/>
      <c r="F29" s="200"/>
    </row>
    <row r="30" spans="1:6" ht="14.4" x14ac:dyDescent="0.3">
      <c r="A30" s="778"/>
      <c r="B30" s="779"/>
      <c r="C30" s="780"/>
      <c r="D30" s="383"/>
      <c r="E30" s="659"/>
      <c r="F30" s="200"/>
    </row>
    <row r="31" spans="1:6" ht="14.4" x14ac:dyDescent="0.3">
      <c r="A31" s="778" t="s">
        <v>66</v>
      </c>
      <c r="B31" s="779" t="s">
        <v>200</v>
      </c>
      <c r="C31" s="780" t="s">
        <v>6</v>
      </c>
      <c r="D31" s="383" t="s">
        <v>2288</v>
      </c>
      <c r="E31" s="659">
        <v>74.089285714285694</v>
      </c>
      <c r="F31" s="200">
        <v>33</v>
      </c>
    </row>
    <row r="32" spans="1:6" ht="14.4" x14ac:dyDescent="0.3">
      <c r="A32" s="778"/>
      <c r="B32" s="779"/>
      <c r="C32" s="780"/>
      <c r="D32" s="383" t="s">
        <v>2284</v>
      </c>
      <c r="E32" s="659">
        <v>51.375</v>
      </c>
      <c r="F32" s="200">
        <v>45</v>
      </c>
    </row>
    <row r="33" spans="1:6" ht="14.4" x14ac:dyDescent="0.3">
      <c r="A33" s="778"/>
      <c r="B33" s="779"/>
      <c r="C33" s="780"/>
      <c r="D33" s="383" t="s">
        <v>2218</v>
      </c>
      <c r="E33" s="659">
        <v>59</v>
      </c>
      <c r="F33" s="200">
        <v>36</v>
      </c>
    </row>
    <row r="34" spans="1:6" ht="14.4" x14ac:dyDescent="0.3">
      <c r="A34" s="778"/>
      <c r="B34" s="779"/>
      <c r="C34" s="780"/>
      <c r="D34" s="383" t="s">
        <v>2290</v>
      </c>
      <c r="E34" s="659">
        <v>72.0833333333333</v>
      </c>
      <c r="F34" s="200">
        <v>40</v>
      </c>
    </row>
    <row r="35" spans="1:6" ht="14.4" x14ac:dyDescent="0.3">
      <c r="A35" s="778"/>
      <c r="B35" s="779"/>
      <c r="C35" s="780"/>
      <c r="D35" s="383" t="s">
        <v>2289</v>
      </c>
      <c r="E35" s="659">
        <v>65.246153846153803</v>
      </c>
      <c r="F35" s="200">
        <v>45</v>
      </c>
    </row>
    <row r="36" spans="1:6" ht="14.4" x14ac:dyDescent="0.3">
      <c r="A36" s="778"/>
      <c r="B36" s="779"/>
      <c r="C36" s="780"/>
      <c r="D36" s="383" t="s">
        <v>2286</v>
      </c>
      <c r="E36" s="659">
        <v>78.25</v>
      </c>
      <c r="F36" s="200">
        <v>55</v>
      </c>
    </row>
    <row r="37" spans="1:6" ht="14.4" x14ac:dyDescent="0.3">
      <c r="A37" s="778" t="s">
        <v>67</v>
      </c>
      <c r="B37" s="779" t="s">
        <v>211</v>
      </c>
      <c r="C37" s="780" t="s">
        <v>6</v>
      </c>
      <c r="D37" s="383" t="s">
        <v>2290</v>
      </c>
      <c r="E37" s="659">
        <v>73.6666666666667</v>
      </c>
      <c r="F37" s="200">
        <v>64</v>
      </c>
    </row>
    <row r="38" spans="1:6" ht="14.4" x14ac:dyDescent="0.3">
      <c r="A38" s="778"/>
      <c r="B38" s="779"/>
      <c r="C38" s="780"/>
      <c r="D38" s="383" t="s">
        <v>2286</v>
      </c>
      <c r="E38" s="659">
        <v>76.3333333333333</v>
      </c>
      <c r="F38" s="200">
        <v>67</v>
      </c>
    </row>
    <row r="39" spans="1:6" ht="14.4" x14ac:dyDescent="0.3">
      <c r="A39" s="778"/>
      <c r="B39" s="779"/>
      <c r="C39" s="780"/>
      <c r="D39" s="383"/>
      <c r="E39" s="659"/>
      <c r="F39" s="200"/>
    </row>
    <row r="40" spans="1:6" ht="15" thickBot="1" x14ac:dyDescent="0.35">
      <c r="A40" s="784"/>
      <c r="B40" s="785"/>
      <c r="C40" s="786"/>
      <c r="D40" s="406"/>
      <c r="E40" s="660"/>
      <c r="F40" s="168"/>
    </row>
  </sheetData>
  <protectedRanges>
    <protectedRange sqref="D4:F40" name="ди810_2"/>
  </protectedRanges>
  <mergeCells count="24">
    <mergeCell ref="B31:B36"/>
    <mergeCell ref="C31:C36"/>
    <mergeCell ref="A37:A40"/>
    <mergeCell ref="B37:B40"/>
    <mergeCell ref="C37:C40"/>
    <mergeCell ref="A31:A36"/>
    <mergeCell ref="A21:A26"/>
    <mergeCell ref="B21:B26"/>
    <mergeCell ref="C21:C26"/>
    <mergeCell ref="A27:A30"/>
    <mergeCell ref="B27:B30"/>
    <mergeCell ref="C27:C30"/>
    <mergeCell ref="A4:A7"/>
    <mergeCell ref="B4:B7"/>
    <mergeCell ref="C4:C7"/>
    <mergeCell ref="A8:A12"/>
    <mergeCell ref="B8:B12"/>
    <mergeCell ref="C8:C12"/>
    <mergeCell ref="A13:A16"/>
    <mergeCell ref="B13:B16"/>
    <mergeCell ref="C13:C16"/>
    <mergeCell ref="A17:A20"/>
    <mergeCell ref="B17:B20"/>
    <mergeCell ref="C17:C20"/>
  </mergeCells>
  <phoneticPr fontId="3" type="noConversion"/>
  <dataValidations count="2">
    <dataValidation type="list" allowBlank="1" showInputMessage="1" showErrorMessage="1" sqref="D4:D40">
      <formula1>списокпредметов</formula1>
    </dataValidation>
    <dataValidation type="decimal" allowBlank="1" showInputMessage="1" showErrorMessage="1" sqref="E4:F40">
      <formula1>15</formula1>
      <formula2>100</formula2>
    </dataValidation>
  </dataValidations>
  <pageMargins left="0.75" right="0.75" top="1" bottom="1" header="0.5" footer="0.5"/>
  <headerFooter alignWithMargins="0"/>
  <cellWatches>
    <cellWatch r="E7"/>
  </cellWatch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dimension ref="A1:E39"/>
  <sheetViews>
    <sheetView topLeftCell="A16" workbookViewId="0">
      <selection activeCell="C41" sqref="C41"/>
    </sheetView>
  </sheetViews>
  <sheetFormatPr defaultRowHeight="13.2" x14ac:dyDescent="0.25"/>
  <cols>
    <col min="1" max="1" width="13.88671875" customWidth="1"/>
    <col min="2" max="2" width="96.5546875" customWidth="1"/>
    <col min="3" max="3" width="29.6640625" style="17" customWidth="1"/>
  </cols>
  <sheetData>
    <row r="1" spans="1:5" s="3" customFormat="1" ht="17.399999999999999" x14ac:dyDescent="0.3">
      <c r="A1" s="19" t="s">
        <v>785</v>
      </c>
      <c r="B1" s="20"/>
      <c r="C1" s="58"/>
      <c r="D1" s="20"/>
    </row>
    <row r="2" spans="1:5" ht="15" thickBot="1" x14ac:dyDescent="0.35">
      <c r="A2" s="20"/>
      <c r="B2" s="20"/>
      <c r="C2" s="58"/>
      <c r="D2" s="20"/>
    </row>
    <row r="3" spans="1:5" ht="15" thickBot="1" x14ac:dyDescent="0.35">
      <c r="A3" s="229" t="s">
        <v>234</v>
      </c>
      <c r="B3" s="230" t="s">
        <v>1</v>
      </c>
      <c r="C3" s="775" t="s">
        <v>753</v>
      </c>
      <c r="D3" s="20"/>
    </row>
    <row r="4" spans="1:5" ht="43.2" x14ac:dyDescent="0.3">
      <c r="A4" s="162" t="s">
        <v>327</v>
      </c>
      <c r="B4" s="163" t="s">
        <v>408</v>
      </c>
      <c r="C4" s="606">
        <v>7977666.5</v>
      </c>
      <c r="D4" s="20"/>
    </row>
    <row r="5" spans="1:5" ht="14.4" x14ac:dyDescent="0.3">
      <c r="A5" s="165" t="s">
        <v>328</v>
      </c>
      <c r="B5" s="160" t="s">
        <v>281</v>
      </c>
      <c r="C5" s="607">
        <v>3346988.7</v>
      </c>
      <c r="D5" s="20"/>
    </row>
    <row r="6" spans="1:5" ht="14.4" x14ac:dyDescent="0.3">
      <c r="A6" s="165" t="s">
        <v>388</v>
      </c>
      <c r="B6" s="160" t="s">
        <v>40</v>
      </c>
      <c r="C6" s="607">
        <v>430489</v>
      </c>
      <c r="D6" s="20"/>
    </row>
    <row r="7" spans="1:5" ht="14.4" x14ac:dyDescent="0.3">
      <c r="A7" s="165" t="s">
        <v>389</v>
      </c>
      <c r="B7" s="160" t="s">
        <v>282</v>
      </c>
      <c r="C7" s="608">
        <v>1552561.4</v>
      </c>
      <c r="D7" s="20"/>
    </row>
    <row r="8" spans="1:5" ht="14.4" x14ac:dyDescent="0.3">
      <c r="A8" s="165" t="s">
        <v>390</v>
      </c>
      <c r="B8" s="160" t="s">
        <v>286</v>
      </c>
      <c r="C8" s="607">
        <v>440759.1</v>
      </c>
      <c r="D8" s="20"/>
    </row>
    <row r="9" spans="1:5" ht="14.4" x14ac:dyDescent="0.3">
      <c r="A9" s="402" t="s">
        <v>391</v>
      </c>
      <c r="B9" s="226" t="s">
        <v>586</v>
      </c>
      <c r="C9" s="607"/>
      <c r="D9" s="20"/>
    </row>
    <row r="10" spans="1:5" ht="14.4" x14ac:dyDescent="0.3">
      <c r="A10" s="402" t="s">
        <v>400</v>
      </c>
      <c r="B10" s="225" t="s">
        <v>329</v>
      </c>
      <c r="C10" s="609">
        <v>99</v>
      </c>
      <c r="D10" s="20"/>
    </row>
    <row r="11" spans="1:5" ht="14.4" x14ac:dyDescent="0.3">
      <c r="A11" s="402" t="s">
        <v>401</v>
      </c>
      <c r="B11" s="225" t="s">
        <v>330</v>
      </c>
      <c r="C11" s="607">
        <v>424120.2</v>
      </c>
      <c r="D11" s="20"/>
    </row>
    <row r="12" spans="1:5" ht="14.4" x14ac:dyDescent="0.3">
      <c r="A12" s="402" t="s">
        <v>402</v>
      </c>
      <c r="B12" s="225" t="s">
        <v>592</v>
      </c>
      <c r="C12" s="609">
        <v>57</v>
      </c>
      <c r="D12" s="20"/>
    </row>
    <row r="13" spans="1:5" ht="14.4" x14ac:dyDescent="0.3">
      <c r="A13" s="402" t="s">
        <v>403</v>
      </c>
      <c r="B13" s="225" t="s">
        <v>591</v>
      </c>
      <c r="C13" s="607">
        <v>50110</v>
      </c>
      <c r="D13" s="20"/>
    </row>
    <row r="14" spans="1:5" ht="14.4" x14ac:dyDescent="0.3">
      <c r="A14" s="402" t="s">
        <v>404</v>
      </c>
      <c r="B14" s="225" t="s">
        <v>593</v>
      </c>
      <c r="C14" s="609">
        <v>22</v>
      </c>
      <c r="D14" s="20"/>
    </row>
    <row r="15" spans="1:5" ht="18.75" customHeight="1" x14ac:dyDescent="0.3">
      <c r="A15" s="402" t="s">
        <v>405</v>
      </c>
      <c r="B15" s="225" t="s">
        <v>594</v>
      </c>
      <c r="C15" s="607">
        <v>84718.7</v>
      </c>
      <c r="D15" s="20"/>
      <c r="E15" s="202"/>
    </row>
    <row r="16" spans="1:5" ht="18.75" customHeight="1" x14ac:dyDescent="0.3">
      <c r="A16" s="402" t="s">
        <v>406</v>
      </c>
      <c r="B16" s="225" t="s">
        <v>587</v>
      </c>
      <c r="C16" s="609">
        <v>0</v>
      </c>
      <c r="D16" s="20"/>
      <c r="E16" s="202"/>
    </row>
    <row r="17" spans="1:5" ht="18.75" customHeight="1" x14ac:dyDescent="0.3">
      <c r="A17" s="402" t="s">
        <v>407</v>
      </c>
      <c r="B17" s="225" t="s">
        <v>588</v>
      </c>
      <c r="C17" s="607">
        <v>0</v>
      </c>
      <c r="D17" s="20"/>
      <c r="E17" s="202"/>
    </row>
    <row r="18" spans="1:5" ht="14.4" x14ac:dyDescent="0.3">
      <c r="A18" s="402" t="s">
        <v>589</v>
      </c>
      <c r="B18" s="225" t="s">
        <v>595</v>
      </c>
      <c r="C18" s="609">
        <v>0</v>
      </c>
      <c r="D18" s="20"/>
    </row>
    <row r="19" spans="1:5" ht="14.4" x14ac:dyDescent="0.3">
      <c r="A19" s="402" t="s">
        <v>590</v>
      </c>
      <c r="B19" s="225" t="s">
        <v>331</v>
      </c>
      <c r="C19" s="607">
        <v>0</v>
      </c>
      <c r="D19" s="20"/>
    </row>
    <row r="20" spans="1:5" ht="14.4" x14ac:dyDescent="0.3">
      <c r="A20" s="402" t="s">
        <v>399</v>
      </c>
      <c r="B20" s="227" t="s">
        <v>285</v>
      </c>
      <c r="C20" s="607">
        <v>764989.4</v>
      </c>
      <c r="D20" s="20"/>
    </row>
    <row r="21" spans="1:5" ht="14.4" x14ac:dyDescent="0.3">
      <c r="A21" s="165" t="s">
        <v>392</v>
      </c>
      <c r="B21" s="160" t="s">
        <v>38</v>
      </c>
      <c r="C21" s="607">
        <v>17468</v>
      </c>
      <c r="D21" s="20"/>
    </row>
    <row r="22" spans="1:5" ht="14.4" x14ac:dyDescent="0.3">
      <c r="A22" s="206" t="s">
        <v>393</v>
      </c>
      <c r="B22" s="160" t="s">
        <v>851</v>
      </c>
      <c r="C22" s="607">
        <v>117348.6</v>
      </c>
      <c r="D22" s="20"/>
    </row>
    <row r="23" spans="1:5" ht="14.4" x14ac:dyDescent="0.3">
      <c r="A23" s="165" t="s">
        <v>394</v>
      </c>
      <c r="B23" s="160" t="s">
        <v>39</v>
      </c>
      <c r="C23" s="607">
        <v>3321.8</v>
      </c>
      <c r="D23" s="20"/>
    </row>
    <row r="24" spans="1:5" ht="14.4" x14ac:dyDescent="0.3">
      <c r="A24" s="706" t="s">
        <v>395</v>
      </c>
      <c r="B24" s="707" t="s">
        <v>852</v>
      </c>
      <c r="C24" s="708">
        <v>243335.7</v>
      </c>
      <c r="D24" s="20"/>
    </row>
    <row r="25" spans="1:5" ht="14.4" x14ac:dyDescent="0.3">
      <c r="A25" s="436" t="s">
        <v>396</v>
      </c>
      <c r="B25" s="160" t="s">
        <v>284</v>
      </c>
      <c r="C25" s="607">
        <v>2914.6</v>
      </c>
      <c r="D25" s="20"/>
    </row>
    <row r="26" spans="1:5" ht="28.8" x14ac:dyDescent="0.3">
      <c r="A26" s="436" t="s">
        <v>397</v>
      </c>
      <c r="B26" s="160" t="s">
        <v>283</v>
      </c>
      <c r="C26" s="607">
        <v>4300</v>
      </c>
      <c r="D26" s="20"/>
    </row>
    <row r="27" spans="1:5" ht="14.4" x14ac:dyDescent="0.3">
      <c r="A27" s="436" t="s">
        <v>398</v>
      </c>
      <c r="B27" s="160" t="s">
        <v>287</v>
      </c>
      <c r="C27" s="607">
        <v>23158.400000000001</v>
      </c>
      <c r="D27" s="20"/>
    </row>
    <row r="28" spans="1:5" ht="14.4" x14ac:dyDescent="0.3">
      <c r="A28" s="436" t="s">
        <v>419</v>
      </c>
      <c r="B28" s="160" t="s">
        <v>288</v>
      </c>
      <c r="C28" s="607">
        <v>41061.4</v>
      </c>
      <c r="D28" s="20"/>
    </row>
    <row r="29" spans="1:5" ht="28.8" x14ac:dyDescent="0.3">
      <c r="A29" s="436" t="s">
        <v>420</v>
      </c>
      <c r="B29" s="160" t="s">
        <v>289</v>
      </c>
      <c r="C29" s="607">
        <v>25508.799999999999</v>
      </c>
      <c r="D29" s="20"/>
    </row>
    <row r="30" spans="1:5" ht="14.4" x14ac:dyDescent="0.3">
      <c r="A30" s="436" t="s">
        <v>741</v>
      </c>
      <c r="B30" s="160" t="s">
        <v>290</v>
      </c>
      <c r="C30" s="617">
        <v>320.76499999999999</v>
      </c>
      <c r="D30" s="20"/>
    </row>
    <row r="31" spans="1:5" ht="14.4" x14ac:dyDescent="0.3">
      <c r="A31" s="436" t="s">
        <v>421</v>
      </c>
      <c r="B31" s="160" t="s">
        <v>291</v>
      </c>
      <c r="C31" s="617">
        <v>48064.773999999998</v>
      </c>
      <c r="D31" s="20"/>
    </row>
    <row r="32" spans="1:5" ht="14.4" x14ac:dyDescent="0.3">
      <c r="A32" s="436" t="s">
        <v>422</v>
      </c>
      <c r="B32" s="160" t="s">
        <v>853</v>
      </c>
      <c r="C32" s="291"/>
      <c r="D32" s="20"/>
    </row>
    <row r="33" spans="1:4" ht="14.4" x14ac:dyDescent="0.3">
      <c r="A33" s="165" t="s">
        <v>423</v>
      </c>
      <c r="B33" s="228" t="s">
        <v>854</v>
      </c>
      <c r="C33" s="291"/>
      <c r="D33" s="20"/>
    </row>
    <row r="34" spans="1:4" ht="14.4" x14ac:dyDescent="0.3">
      <c r="A34" s="165" t="s">
        <v>424</v>
      </c>
      <c r="B34" s="228" t="s">
        <v>231</v>
      </c>
      <c r="C34" s="291"/>
      <c r="D34" s="20"/>
    </row>
    <row r="35" spans="1:4" ht="14.4" x14ac:dyDescent="0.3">
      <c r="A35" s="165" t="s">
        <v>742</v>
      </c>
      <c r="B35" s="160" t="s">
        <v>292</v>
      </c>
      <c r="C35" s="776">
        <v>1426800000000</v>
      </c>
      <c r="D35" s="20"/>
    </row>
    <row r="36" spans="1:4" ht="103.5" customHeight="1" x14ac:dyDescent="0.3">
      <c r="A36" s="165" t="s">
        <v>743</v>
      </c>
      <c r="B36" s="161" t="s">
        <v>232</v>
      </c>
      <c r="C36" s="619" t="s">
        <v>4169</v>
      </c>
      <c r="D36" s="20"/>
    </row>
    <row r="37" spans="1:4" ht="15" thickBot="1" x14ac:dyDescent="0.35">
      <c r="A37" s="397" t="s">
        <v>744</v>
      </c>
      <c r="B37" s="403" t="s">
        <v>104</v>
      </c>
      <c r="C37" s="777">
        <v>281600000000</v>
      </c>
      <c r="D37" s="20"/>
    </row>
    <row r="39" spans="1:4" x14ac:dyDescent="0.25">
      <c r="B39" s="773"/>
      <c r="C39" s="774"/>
    </row>
  </sheetData>
  <protectedRanges>
    <protectedRange sqref="C24" name="ди92_1_1_1"/>
  </protectedRanges>
  <phoneticPr fontId="3"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D32"/>
  <sheetViews>
    <sheetView zoomScaleNormal="100" workbookViewId="0">
      <selection activeCell="C20" sqref="C20:C21"/>
    </sheetView>
  </sheetViews>
  <sheetFormatPr defaultRowHeight="13.2" x14ac:dyDescent="0.25"/>
  <cols>
    <col min="1" max="1" width="13.6640625" customWidth="1"/>
    <col min="2" max="2" width="118.109375" customWidth="1"/>
    <col min="3" max="3" width="36.6640625" customWidth="1"/>
    <col min="4" max="4" width="35.33203125" customWidth="1"/>
  </cols>
  <sheetData>
    <row r="1" spans="1:4" s="3" customFormat="1" ht="17.399999999999999" x14ac:dyDescent="0.3">
      <c r="A1" s="499" t="s">
        <v>858</v>
      </c>
      <c r="B1" s="20"/>
      <c r="C1" s="20"/>
    </row>
    <row r="2" spans="1:4" ht="15" thickBot="1" x14ac:dyDescent="0.35">
      <c r="A2" s="20"/>
      <c r="B2" s="20"/>
      <c r="C2" s="20"/>
    </row>
    <row r="3" spans="1:4" ht="37.950000000000003" customHeight="1" thickBot="1" x14ac:dyDescent="0.35">
      <c r="A3" s="223" t="s">
        <v>234</v>
      </c>
      <c r="B3" s="224" t="s">
        <v>1</v>
      </c>
      <c r="C3" s="465" t="s">
        <v>2</v>
      </c>
      <c r="D3" s="468" t="s">
        <v>535</v>
      </c>
    </row>
    <row r="4" spans="1:4" ht="14.4" x14ac:dyDescent="0.3">
      <c r="A4" s="162" t="s">
        <v>457</v>
      </c>
      <c r="B4" s="163" t="s">
        <v>233</v>
      </c>
      <c r="C4" s="571">
        <v>2060</v>
      </c>
      <c r="D4" s="375"/>
    </row>
    <row r="5" spans="1:4" ht="14.4" x14ac:dyDescent="0.3">
      <c r="A5" s="165" t="s">
        <v>458</v>
      </c>
      <c r="B5" s="221" t="s">
        <v>41</v>
      </c>
      <c r="C5" s="572">
        <v>1522</v>
      </c>
      <c r="D5" s="373"/>
    </row>
    <row r="6" spans="1:4" ht="14.4" x14ac:dyDescent="0.3">
      <c r="A6" s="165" t="s">
        <v>459</v>
      </c>
      <c r="B6" s="221" t="s">
        <v>42</v>
      </c>
      <c r="C6" s="572">
        <v>538</v>
      </c>
      <c r="D6" s="373"/>
    </row>
    <row r="7" spans="1:4" ht="14.4" x14ac:dyDescent="0.3">
      <c r="A7" s="165" t="s">
        <v>460</v>
      </c>
      <c r="B7" s="481" t="s">
        <v>239</v>
      </c>
      <c r="C7" s="524">
        <v>175</v>
      </c>
      <c r="D7" s="373"/>
    </row>
    <row r="8" spans="1:4" ht="14.4" x14ac:dyDescent="0.3">
      <c r="A8" s="165" t="s">
        <v>609</v>
      </c>
      <c r="B8" s="161" t="s">
        <v>553</v>
      </c>
      <c r="C8" s="466" t="s">
        <v>610</v>
      </c>
      <c r="D8" s="373"/>
    </row>
    <row r="9" spans="1:4" ht="14.4" x14ac:dyDescent="0.3">
      <c r="A9" s="165" t="s">
        <v>461</v>
      </c>
      <c r="B9" s="481" t="s">
        <v>240</v>
      </c>
      <c r="C9" s="525">
        <v>22</v>
      </c>
      <c r="D9" s="373"/>
    </row>
    <row r="10" spans="1:4" ht="14.4" x14ac:dyDescent="0.3">
      <c r="A10" s="165" t="s">
        <v>611</v>
      </c>
      <c r="B10" s="161" t="s">
        <v>553</v>
      </c>
      <c r="C10" s="466" t="s">
        <v>610</v>
      </c>
      <c r="D10" s="373"/>
    </row>
    <row r="11" spans="1:4" ht="28.8" x14ac:dyDescent="0.3">
      <c r="A11" s="165" t="s">
        <v>462</v>
      </c>
      <c r="B11" s="481" t="s">
        <v>787</v>
      </c>
      <c r="C11" s="526">
        <v>19</v>
      </c>
      <c r="D11" s="373"/>
    </row>
    <row r="12" spans="1:4" ht="14.4" x14ac:dyDescent="0.3">
      <c r="A12" s="165" t="s">
        <v>463</v>
      </c>
      <c r="B12" s="481" t="s">
        <v>760</v>
      </c>
      <c r="C12" s="526">
        <v>57</v>
      </c>
      <c r="D12" s="373"/>
    </row>
    <row r="13" spans="1:4" ht="14.4" x14ac:dyDescent="0.3">
      <c r="A13" s="165" t="s">
        <v>464</v>
      </c>
      <c r="B13" s="391" t="s">
        <v>295</v>
      </c>
      <c r="C13" s="526">
        <v>1704</v>
      </c>
      <c r="D13" s="373"/>
    </row>
    <row r="14" spans="1:4" ht="14.4" x14ac:dyDescent="0.3">
      <c r="A14" s="165" t="s">
        <v>465</v>
      </c>
      <c r="B14" s="161" t="s">
        <v>652</v>
      </c>
      <c r="C14" s="526">
        <v>1419</v>
      </c>
      <c r="D14" s="373"/>
    </row>
    <row r="15" spans="1:4" ht="14.4" x14ac:dyDescent="0.3">
      <c r="A15" s="165" t="s">
        <v>466</v>
      </c>
      <c r="B15" s="481" t="s">
        <v>788</v>
      </c>
      <c r="C15" s="527">
        <v>9</v>
      </c>
      <c r="D15" s="373"/>
    </row>
    <row r="16" spans="1:4" ht="34.5" customHeight="1" x14ac:dyDescent="0.3">
      <c r="A16" s="165" t="s">
        <v>467</v>
      </c>
      <c r="B16" s="481" t="s">
        <v>789</v>
      </c>
      <c r="C16" s="526">
        <v>30</v>
      </c>
      <c r="D16" s="373"/>
    </row>
    <row r="17" spans="1:4" ht="22.95" customHeight="1" x14ac:dyDescent="0.3">
      <c r="A17" s="165" t="s">
        <v>468</v>
      </c>
      <c r="B17" s="481" t="s">
        <v>790</v>
      </c>
      <c r="C17" s="526">
        <v>957</v>
      </c>
      <c r="D17" s="373"/>
    </row>
    <row r="18" spans="1:4" ht="14.4" x14ac:dyDescent="0.3">
      <c r="A18" s="165" t="s">
        <v>469</v>
      </c>
      <c r="B18" s="481" t="s">
        <v>791</v>
      </c>
      <c r="C18" s="526">
        <v>1</v>
      </c>
      <c r="D18" s="373"/>
    </row>
    <row r="19" spans="1:4" ht="33.75" customHeight="1" x14ac:dyDescent="0.3">
      <c r="A19" s="165" t="s">
        <v>470</v>
      </c>
      <c r="B19" s="160" t="s">
        <v>792</v>
      </c>
      <c r="C19" s="681">
        <v>521</v>
      </c>
      <c r="D19" s="373"/>
    </row>
    <row r="20" spans="1:4" ht="21" customHeight="1" x14ac:dyDescent="0.3">
      <c r="A20" s="165" t="s">
        <v>471</v>
      </c>
      <c r="B20" s="391" t="s">
        <v>793</v>
      </c>
      <c r="C20" s="466">
        <f>31+14</f>
        <v>45</v>
      </c>
      <c r="D20" s="373"/>
    </row>
    <row r="21" spans="1:4" ht="21" customHeight="1" x14ac:dyDescent="0.3">
      <c r="A21" s="165" t="s">
        <v>472</v>
      </c>
      <c r="B21" s="222" t="s">
        <v>794</v>
      </c>
      <c r="C21" s="466">
        <v>234</v>
      </c>
      <c r="D21" s="373"/>
    </row>
    <row r="22" spans="1:4" ht="18" customHeight="1" x14ac:dyDescent="0.3">
      <c r="A22" s="398" t="s">
        <v>293</v>
      </c>
      <c r="B22" s="391" t="s">
        <v>655</v>
      </c>
      <c r="C22" s="526">
        <v>1</v>
      </c>
      <c r="D22" s="373"/>
    </row>
    <row r="23" spans="1:4" ht="17.399999999999999" customHeight="1" x14ac:dyDescent="0.3">
      <c r="A23" s="398" t="s">
        <v>613</v>
      </c>
      <c r="B23" s="386" t="s">
        <v>553</v>
      </c>
      <c r="C23" s="467" t="s">
        <v>615</v>
      </c>
      <c r="D23" s="373"/>
    </row>
    <row r="24" spans="1:4" ht="18.75" customHeight="1" x14ac:dyDescent="0.3">
      <c r="A24" s="398" t="s">
        <v>294</v>
      </c>
      <c r="B24" s="391" t="s">
        <v>656</v>
      </c>
      <c r="C24" s="526">
        <v>0</v>
      </c>
      <c r="D24" s="373"/>
    </row>
    <row r="25" spans="1:4" ht="18" customHeight="1" x14ac:dyDescent="0.3">
      <c r="A25" s="399" t="s">
        <v>614</v>
      </c>
      <c r="B25" s="386" t="s">
        <v>553</v>
      </c>
      <c r="C25" s="467" t="s">
        <v>615</v>
      </c>
      <c r="D25" s="373"/>
    </row>
    <row r="26" spans="1:4" ht="14.4" x14ac:dyDescent="0.3">
      <c r="A26" s="398" t="s">
        <v>659</v>
      </c>
      <c r="B26" s="391" t="s">
        <v>657</v>
      </c>
      <c r="C26" s="525">
        <v>39</v>
      </c>
      <c r="D26" s="373"/>
    </row>
    <row r="27" spans="1:4" ht="14.4" x14ac:dyDescent="0.3">
      <c r="A27" s="398" t="s">
        <v>660</v>
      </c>
      <c r="B27" s="386" t="s">
        <v>553</v>
      </c>
      <c r="C27" s="528" t="s">
        <v>615</v>
      </c>
      <c r="D27" s="373"/>
    </row>
    <row r="28" spans="1:4" ht="14.4" x14ac:dyDescent="0.3">
      <c r="A28" s="398" t="s">
        <v>661</v>
      </c>
      <c r="B28" s="391" t="s">
        <v>704</v>
      </c>
      <c r="C28" s="466"/>
      <c r="D28" s="373"/>
    </row>
    <row r="29" spans="1:4" ht="14.4" x14ac:dyDescent="0.3">
      <c r="A29" s="398" t="s">
        <v>662</v>
      </c>
      <c r="B29" s="386" t="s">
        <v>553</v>
      </c>
      <c r="C29" s="466" t="s">
        <v>615</v>
      </c>
      <c r="D29" s="373"/>
    </row>
    <row r="30" spans="1:4" ht="14.4" x14ac:dyDescent="0.3">
      <c r="A30" s="398" t="s">
        <v>663</v>
      </c>
      <c r="B30" s="391" t="s">
        <v>658</v>
      </c>
      <c r="C30" s="466"/>
      <c r="D30" s="373"/>
    </row>
    <row r="31" spans="1:4" ht="14.4" x14ac:dyDescent="0.3">
      <c r="A31" s="399" t="s">
        <v>701</v>
      </c>
      <c r="B31" s="386" t="s">
        <v>553</v>
      </c>
      <c r="C31" s="466" t="s">
        <v>615</v>
      </c>
      <c r="D31" s="373"/>
    </row>
    <row r="32" spans="1:4" ht="13.8" thickBot="1" x14ac:dyDescent="0.3">
      <c r="A32" s="400" t="s">
        <v>702</v>
      </c>
      <c r="B32" s="401" t="s">
        <v>795</v>
      </c>
      <c r="C32" s="573">
        <v>71</v>
      </c>
      <c r="D32" s="374"/>
    </row>
  </sheetData>
  <protectedRanges>
    <protectedRange sqref="C4:C6 C8:C14 C16:C31" name="ди90_2"/>
    <protectedRange sqref="C15" name="ди90_1_2"/>
  </protectedRanges>
  <phoneticPr fontId="3" type="noConversion"/>
  <pageMargins left="0.75" right="2.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177"/>
  <sheetViews>
    <sheetView workbookViewId="0">
      <selection activeCell="B177" sqref="B177"/>
    </sheetView>
  </sheetViews>
  <sheetFormatPr defaultRowHeight="13.2" x14ac:dyDescent="0.25"/>
  <cols>
    <col min="1" max="1" width="7.44140625" customWidth="1"/>
    <col min="2" max="2" width="39.109375" customWidth="1"/>
    <col min="3" max="3" width="39.5546875" customWidth="1"/>
    <col min="4" max="4" width="36.44140625" customWidth="1"/>
    <col min="5" max="5" width="20.33203125" customWidth="1"/>
    <col min="6" max="6" width="18.6640625" customWidth="1"/>
    <col min="7" max="7" width="53.109375" customWidth="1"/>
  </cols>
  <sheetData>
    <row r="1" spans="1:6" ht="31.5" customHeight="1" thickBot="1" x14ac:dyDescent="0.35">
      <c r="A1" s="19" t="s">
        <v>612</v>
      </c>
      <c r="B1" s="19"/>
      <c r="C1" s="20"/>
      <c r="D1" s="20"/>
    </row>
    <row r="2" spans="1:6" ht="93.6" thickBot="1" x14ac:dyDescent="0.35">
      <c r="A2" s="251" t="s">
        <v>234</v>
      </c>
      <c r="B2" s="252" t="s">
        <v>239</v>
      </c>
      <c r="C2" s="253" t="s">
        <v>240</v>
      </c>
      <c r="D2" s="254" t="s">
        <v>409</v>
      </c>
      <c r="E2" s="299" t="s">
        <v>623</v>
      </c>
      <c r="F2" s="299" t="s">
        <v>624</v>
      </c>
    </row>
    <row r="3" spans="1:6" ht="26.4" x14ac:dyDescent="0.25">
      <c r="A3" s="529" t="s">
        <v>412</v>
      </c>
      <c r="B3" s="530" t="s">
        <v>1104</v>
      </c>
      <c r="C3" s="904" t="s">
        <v>1105</v>
      </c>
      <c r="D3" s="531" t="s">
        <v>1106</v>
      </c>
      <c r="E3" s="532"/>
      <c r="F3" s="532"/>
    </row>
    <row r="4" spans="1:6" ht="26.4" x14ac:dyDescent="0.25">
      <c r="A4" s="533" t="s">
        <v>1107</v>
      </c>
      <c r="B4" s="530" t="s">
        <v>1108</v>
      </c>
      <c r="C4" s="904"/>
      <c r="D4" s="534" t="s">
        <v>1109</v>
      </c>
      <c r="E4" s="535"/>
      <c r="F4" s="535"/>
    </row>
    <row r="5" spans="1:6" ht="27.6" x14ac:dyDescent="0.25">
      <c r="A5" s="533" t="s">
        <v>1110</v>
      </c>
      <c r="B5" s="530" t="s">
        <v>1111</v>
      </c>
      <c r="C5" s="904"/>
      <c r="D5" s="534" t="s">
        <v>1112</v>
      </c>
      <c r="E5" s="535"/>
      <c r="F5" s="535"/>
    </row>
    <row r="6" spans="1:6" ht="27.6" x14ac:dyDescent="0.25">
      <c r="A6" s="533" t="s">
        <v>1113</v>
      </c>
      <c r="B6" s="530" t="s">
        <v>1114</v>
      </c>
      <c r="C6" s="904"/>
      <c r="D6" s="534" t="s">
        <v>1115</v>
      </c>
      <c r="E6" s="535"/>
      <c r="F6" s="535"/>
    </row>
    <row r="7" spans="1:6" ht="27.6" x14ac:dyDescent="0.25">
      <c r="A7" s="533" t="s">
        <v>1116</v>
      </c>
      <c r="B7" s="530" t="s">
        <v>1117</v>
      </c>
      <c r="C7" s="904"/>
      <c r="D7" s="534" t="s">
        <v>1118</v>
      </c>
      <c r="E7" s="535"/>
      <c r="F7" s="535"/>
    </row>
    <row r="8" spans="1:6" ht="26.4" x14ac:dyDescent="0.25">
      <c r="A8" s="533" t="s">
        <v>1119</v>
      </c>
      <c r="B8" s="530" t="s">
        <v>1120</v>
      </c>
      <c r="C8" s="904"/>
      <c r="D8" s="534" t="s">
        <v>1121</v>
      </c>
      <c r="E8" s="535"/>
      <c r="F8" s="535"/>
    </row>
    <row r="9" spans="1:6" ht="41.4" x14ac:dyDescent="0.25">
      <c r="A9" s="533" t="s">
        <v>1122</v>
      </c>
      <c r="B9" s="530" t="s">
        <v>1123</v>
      </c>
      <c r="C9" s="904"/>
      <c r="D9" s="534" t="s">
        <v>1124</v>
      </c>
      <c r="E9" s="535"/>
      <c r="F9" s="535"/>
    </row>
    <row r="10" spans="1:6" ht="41.4" x14ac:dyDescent="0.25">
      <c r="A10" s="533" t="s">
        <v>1125</v>
      </c>
      <c r="B10" s="530" t="s">
        <v>1126</v>
      </c>
      <c r="C10" s="904"/>
      <c r="D10" s="534" t="s">
        <v>1127</v>
      </c>
      <c r="E10" s="535"/>
      <c r="F10" s="535"/>
    </row>
    <row r="11" spans="1:6" ht="26.4" x14ac:dyDescent="0.25">
      <c r="A11" s="533" t="s">
        <v>1128</v>
      </c>
      <c r="B11" s="530" t="s">
        <v>1129</v>
      </c>
      <c r="C11" s="904"/>
      <c r="D11" s="534" t="s">
        <v>1130</v>
      </c>
      <c r="E11" s="535"/>
      <c r="F11" s="535"/>
    </row>
    <row r="12" spans="1:6" ht="29.4" x14ac:dyDescent="0.3">
      <c r="A12" s="533" t="s">
        <v>1131</v>
      </c>
      <c r="B12" s="530" t="s">
        <v>1132</v>
      </c>
      <c r="C12" s="904"/>
      <c r="D12" s="534" t="s">
        <v>1133</v>
      </c>
      <c r="E12" s="535"/>
      <c r="F12" s="535"/>
    </row>
    <row r="13" spans="1:6" ht="26.4" x14ac:dyDescent="0.25">
      <c r="A13" s="533" t="s">
        <v>1134</v>
      </c>
      <c r="B13" s="530" t="s">
        <v>1135</v>
      </c>
      <c r="C13" s="904"/>
      <c r="D13" s="534" t="s">
        <v>1136</v>
      </c>
      <c r="E13" s="535"/>
      <c r="F13" s="535"/>
    </row>
    <row r="14" spans="1:6" ht="26.4" x14ac:dyDescent="0.25">
      <c r="A14" s="533" t="s">
        <v>1137</v>
      </c>
      <c r="B14" s="530" t="s">
        <v>1138</v>
      </c>
      <c r="C14" s="904"/>
      <c r="D14" s="534" t="s">
        <v>1139</v>
      </c>
      <c r="E14" s="535"/>
      <c r="F14" s="535"/>
    </row>
    <row r="15" spans="1:6" ht="27.6" x14ac:dyDescent="0.25">
      <c r="A15" s="533" t="s">
        <v>1140</v>
      </c>
      <c r="B15" s="530" t="s">
        <v>1141</v>
      </c>
      <c r="C15" s="904"/>
      <c r="D15" s="534" t="s">
        <v>1142</v>
      </c>
      <c r="E15" s="535"/>
      <c r="F15" s="535"/>
    </row>
    <row r="16" spans="1:6" ht="27.6" x14ac:dyDescent="0.25">
      <c r="A16" s="533" t="s">
        <v>1143</v>
      </c>
      <c r="B16" s="530" t="s">
        <v>1144</v>
      </c>
      <c r="C16" s="904"/>
      <c r="D16" s="534" t="s">
        <v>1145</v>
      </c>
      <c r="E16" s="535"/>
      <c r="F16" s="535"/>
    </row>
    <row r="17" spans="1:6" ht="41.4" x14ac:dyDescent="0.25">
      <c r="A17" s="533" t="s">
        <v>1146</v>
      </c>
      <c r="B17" s="530" t="s">
        <v>1147</v>
      </c>
      <c r="C17" s="904"/>
      <c r="D17" s="534" t="s">
        <v>1148</v>
      </c>
      <c r="E17" s="535"/>
      <c r="F17" s="535"/>
    </row>
    <row r="18" spans="1:6" ht="27.6" x14ac:dyDescent="0.25">
      <c r="A18" s="533" t="s">
        <v>1149</v>
      </c>
      <c r="B18" s="530" t="s">
        <v>1150</v>
      </c>
      <c r="C18" s="904" t="s">
        <v>1151</v>
      </c>
      <c r="D18" s="534" t="s">
        <v>1106</v>
      </c>
      <c r="E18" s="535"/>
      <c r="F18" s="535"/>
    </row>
    <row r="19" spans="1:6" ht="27.6" x14ac:dyDescent="0.25">
      <c r="A19" s="533" t="s">
        <v>1152</v>
      </c>
      <c r="B19" s="530" t="s">
        <v>1153</v>
      </c>
      <c r="C19" s="904"/>
      <c r="D19" s="534" t="s">
        <v>1109</v>
      </c>
      <c r="E19" s="535"/>
      <c r="F19" s="535"/>
    </row>
    <row r="20" spans="1:6" ht="27.6" x14ac:dyDescent="0.25">
      <c r="A20" s="533" t="s">
        <v>1154</v>
      </c>
      <c r="B20" s="530" t="s">
        <v>1155</v>
      </c>
      <c r="C20" s="904"/>
      <c r="D20" s="534" t="s">
        <v>1156</v>
      </c>
      <c r="E20" s="535"/>
      <c r="F20" s="535"/>
    </row>
    <row r="21" spans="1:6" ht="41.4" x14ac:dyDescent="0.25">
      <c r="A21" s="533" t="s">
        <v>1157</v>
      </c>
      <c r="B21" s="530" t="s">
        <v>1158</v>
      </c>
      <c r="C21" s="904"/>
      <c r="D21" s="534" t="s">
        <v>1112</v>
      </c>
      <c r="E21" s="535"/>
      <c r="F21" s="535"/>
    </row>
    <row r="22" spans="1:6" ht="26.4" x14ac:dyDescent="0.25">
      <c r="A22" s="533" t="s">
        <v>1159</v>
      </c>
      <c r="B22" s="530" t="s">
        <v>1160</v>
      </c>
      <c r="C22" s="904"/>
      <c r="D22" s="534" t="s">
        <v>1115</v>
      </c>
      <c r="E22" s="535"/>
      <c r="F22" s="535"/>
    </row>
    <row r="23" spans="1:6" ht="27.6" x14ac:dyDescent="0.25">
      <c r="A23" s="533" t="s">
        <v>1161</v>
      </c>
      <c r="B23" s="530" t="s">
        <v>1162</v>
      </c>
      <c r="C23" s="904"/>
      <c r="D23" s="534" t="s">
        <v>1118</v>
      </c>
      <c r="E23" s="535"/>
      <c r="F23" s="535"/>
    </row>
    <row r="24" spans="1:6" ht="41.4" x14ac:dyDescent="0.25">
      <c r="A24" s="533" t="s">
        <v>1163</v>
      </c>
      <c r="B24" s="530" t="s">
        <v>1164</v>
      </c>
      <c r="C24" s="904"/>
      <c r="D24" s="534" t="s">
        <v>1165</v>
      </c>
      <c r="E24" s="535"/>
      <c r="F24" s="535"/>
    </row>
    <row r="25" spans="1:6" ht="55.2" x14ac:dyDescent="0.25">
      <c r="A25" s="533" t="s">
        <v>1166</v>
      </c>
      <c r="B25" s="530" t="s">
        <v>1167</v>
      </c>
      <c r="C25" s="904"/>
      <c r="D25" s="534" t="s">
        <v>1124</v>
      </c>
      <c r="E25" s="535"/>
      <c r="F25" s="535"/>
    </row>
    <row r="26" spans="1:6" ht="26.4" x14ac:dyDescent="0.25">
      <c r="A26" s="533" t="s">
        <v>1168</v>
      </c>
      <c r="B26" s="530" t="s">
        <v>1169</v>
      </c>
      <c r="C26" s="904"/>
      <c r="D26" s="534" t="s">
        <v>1127</v>
      </c>
      <c r="E26" s="535"/>
      <c r="F26" s="535"/>
    </row>
    <row r="27" spans="1:6" ht="41.4" x14ac:dyDescent="0.25">
      <c r="A27" s="533" t="s">
        <v>1170</v>
      </c>
      <c r="B27" s="530" t="s">
        <v>1171</v>
      </c>
      <c r="C27" s="904"/>
      <c r="D27" s="534" t="s">
        <v>1130</v>
      </c>
      <c r="E27" s="535"/>
      <c r="F27" s="535"/>
    </row>
    <row r="28" spans="1:6" ht="55.2" x14ac:dyDescent="0.25">
      <c r="A28" s="533" t="s">
        <v>1172</v>
      </c>
      <c r="B28" s="530" t="s">
        <v>1173</v>
      </c>
      <c r="C28" s="904"/>
      <c r="D28" s="534" t="s">
        <v>1133</v>
      </c>
      <c r="E28" s="535"/>
      <c r="F28" s="535"/>
    </row>
    <row r="29" spans="1:6" ht="26.4" x14ac:dyDescent="0.25">
      <c r="A29" s="533" t="s">
        <v>1174</v>
      </c>
      <c r="B29" s="530" t="s">
        <v>1175</v>
      </c>
      <c r="C29" s="904"/>
      <c r="D29" s="534" t="s">
        <v>1136</v>
      </c>
      <c r="E29" s="535"/>
      <c r="F29" s="535"/>
    </row>
    <row r="30" spans="1:6" ht="26.4" x14ac:dyDescent="0.25">
      <c r="A30" s="533" t="s">
        <v>1176</v>
      </c>
      <c r="B30" s="530" t="s">
        <v>1177</v>
      </c>
      <c r="C30" s="904"/>
      <c r="D30" s="534" t="s">
        <v>1139</v>
      </c>
      <c r="E30" s="535"/>
      <c r="F30" s="535"/>
    </row>
    <row r="31" spans="1:6" ht="27.6" x14ac:dyDescent="0.25">
      <c r="A31" s="533" t="s">
        <v>1178</v>
      </c>
      <c r="B31" s="530" t="s">
        <v>1179</v>
      </c>
      <c r="C31" s="904"/>
      <c r="D31" s="534" t="s">
        <v>1180</v>
      </c>
      <c r="E31" s="535"/>
      <c r="F31" s="535"/>
    </row>
    <row r="32" spans="1:6" ht="26.4" x14ac:dyDescent="0.25">
      <c r="A32" s="533" t="s">
        <v>1181</v>
      </c>
      <c r="B32" s="530" t="s">
        <v>1182</v>
      </c>
      <c r="C32" s="904"/>
      <c r="D32" s="534" t="s">
        <v>1183</v>
      </c>
      <c r="E32" s="535"/>
      <c r="F32" s="535"/>
    </row>
    <row r="33" spans="1:6" ht="27.6" x14ac:dyDescent="0.25">
      <c r="A33" s="533" t="s">
        <v>1184</v>
      </c>
      <c r="B33" s="530" t="s">
        <v>1185</v>
      </c>
      <c r="C33" s="904"/>
      <c r="D33" s="534" t="s">
        <v>1145</v>
      </c>
      <c r="E33" s="535"/>
      <c r="F33" s="535"/>
    </row>
    <row r="34" spans="1:6" ht="27.6" x14ac:dyDescent="0.25">
      <c r="A34" s="533" t="s">
        <v>1186</v>
      </c>
      <c r="B34" s="530" t="s">
        <v>1187</v>
      </c>
      <c r="C34" s="536" t="s">
        <v>1188</v>
      </c>
      <c r="D34" s="534" t="s">
        <v>1189</v>
      </c>
      <c r="E34" s="535"/>
      <c r="F34" s="535"/>
    </row>
    <row r="35" spans="1:6" ht="27.6" x14ac:dyDescent="0.25">
      <c r="A35" s="533" t="s">
        <v>1190</v>
      </c>
      <c r="B35" s="530" t="s">
        <v>1191</v>
      </c>
      <c r="C35" s="899" t="s">
        <v>1192</v>
      </c>
      <c r="D35" s="534" t="s">
        <v>1115</v>
      </c>
      <c r="E35" s="535"/>
      <c r="F35" s="535"/>
    </row>
    <row r="36" spans="1:6" ht="41.4" x14ac:dyDescent="0.25">
      <c r="A36" s="533" t="s">
        <v>1193</v>
      </c>
      <c r="B36" s="530" t="s">
        <v>1194</v>
      </c>
      <c r="C36" s="900"/>
      <c r="D36" s="534" t="s">
        <v>1195</v>
      </c>
      <c r="E36" s="535"/>
      <c r="F36" s="535"/>
    </row>
    <row r="37" spans="1:6" ht="27.6" x14ac:dyDescent="0.25">
      <c r="A37" s="533" t="s">
        <v>1196</v>
      </c>
      <c r="B37" s="530" t="s">
        <v>1197</v>
      </c>
      <c r="C37" s="900"/>
      <c r="D37" s="534" t="s">
        <v>1109</v>
      </c>
      <c r="E37" s="535"/>
      <c r="F37" s="535"/>
    </row>
    <row r="38" spans="1:6" ht="28.2" thickBot="1" x14ac:dyDescent="0.3">
      <c r="A38" s="533" t="s">
        <v>1198</v>
      </c>
      <c r="B38" s="530" t="s">
        <v>1199</v>
      </c>
      <c r="C38" s="901"/>
      <c r="D38" s="537" t="s">
        <v>1145</v>
      </c>
      <c r="E38" s="535"/>
      <c r="F38" s="535"/>
    </row>
    <row r="39" spans="1:6" ht="27.6" x14ac:dyDescent="0.25">
      <c r="A39" s="533" t="s">
        <v>1200</v>
      </c>
      <c r="B39" s="530" t="s">
        <v>1201</v>
      </c>
      <c r="C39" s="904" t="s">
        <v>1202</v>
      </c>
      <c r="D39" s="534" t="s">
        <v>1109</v>
      </c>
      <c r="E39" s="535"/>
      <c r="F39" s="535"/>
    </row>
    <row r="40" spans="1:6" ht="27.6" x14ac:dyDescent="0.25">
      <c r="A40" s="533" t="s">
        <v>1203</v>
      </c>
      <c r="B40" s="530" t="s">
        <v>1204</v>
      </c>
      <c r="C40" s="904"/>
      <c r="D40" s="534" t="s">
        <v>1195</v>
      </c>
      <c r="E40" s="535"/>
      <c r="F40" s="535"/>
    </row>
    <row r="41" spans="1:6" ht="26.4" x14ac:dyDescent="0.25">
      <c r="A41" s="533" t="s">
        <v>1205</v>
      </c>
      <c r="B41" s="530" t="s">
        <v>1206</v>
      </c>
      <c r="C41" s="905" t="s">
        <v>1207</v>
      </c>
      <c r="D41" s="534" t="s">
        <v>1208</v>
      </c>
      <c r="E41" s="535"/>
      <c r="F41" s="535"/>
    </row>
    <row r="42" spans="1:6" ht="26.4" x14ac:dyDescent="0.25">
      <c r="A42" s="533" t="s">
        <v>1209</v>
      </c>
      <c r="B42" s="530" t="s">
        <v>1210</v>
      </c>
      <c r="C42" s="905"/>
      <c r="D42" s="534" t="s">
        <v>1195</v>
      </c>
      <c r="E42" s="535"/>
      <c r="F42" s="535"/>
    </row>
    <row r="43" spans="1:6" ht="41.4" x14ac:dyDescent="0.25">
      <c r="A43" s="533" t="s">
        <v>1211</v>
      </c>
      <c r="B43" s="530" t="s">
        <v>1212</v>
      </c>
      <c r="C43" s="905"/>
      <c r="D43" s="534" t="s">
        <v>1148</v>
      </c>
      <c r="E43" s="535"/>
      <c r="F43" s="535"/>
    </row>
    <row r="44" spans="1:6" ht="41.4" x14ac:dyDescent="0.25">
      <c r="A44" s="533" t="s">
        <v>1213</v>
      </c>
      <c r="B44" s="530" t="s">
        <v>1214</v>
      </c>
      <c r="C44" s="905"/>
      <c r="D44" s="534" t="s">
        <v>1195</v>
      </c>
      <c r="E44" s="535"/>
      <c r="F44" s="535"/>
    </row>
    <row r="45" spans="1:6" ht="13.8" x14ac:dyDescent="0.25">
      <c r="A45" s="533" t="s">
        <v>1215</v>
      </c>
      <c r="B45" s="530" t="s">
        <v>1216</v>
      </c>
      <c r="C45" s="905"/>
      <c r="D45" s="535" t="s">
        <v>1217</v>
      </c>
      <c r="E45" s="535"/>
      <c r="F45" s="535"/>
    </row>
    <row r="46" spans="1:6" ht="27.6" x14ac:dyDescent="0.25">
      <c r="A46" s="533" t="s">
        <v>1218</v>
      </c>
      <c r="B46" s="530" t="s">
        <v>1219</v>
      </c>
      <c r="C46" s="904" t="s">
        <v>1220</v>
      </c>
      <c r="D46" s="534" t="s">
        <v>1221</v>
      </c>
      <c r="E46" s="535"/>
      <c r="F46" s="535"/>
    </row>
    <row r="47" spans="1:6" ht="27.6" x14ac:dyDescent="0.25">
      <c r="A47" s="533" t="s">
        <v>1222</v>
      </c>
      <c r="B47" s="530" t="s">
        <v>1223</v>
      </c>
      <c r="C47" s="904"/>
      <c r="D47" s="534" t="s">
        <v>1221</v>
      </c>
      <c r="E47" s="535"/>
      <c r="F47" s="535"/>
    </row>
    <row r="48" spans="1:6" ht="26.4" x14ac:dyDescent="0.25">
      <c r="A48" s="533" t="s">
        <v>1224</v>
      </c>
      <c r="B48" s="530" t="s">
        <v>1225</v>
      </c>
      <c r="C48" s="904"/>
      <c r="D48" s="534" t="s">
        <v>1221</v>
      </c>
      <c r="E48" s="535"/>
      <c r="F48" s="535"/>
    </row>
    <row r="49" spans="1:6" ht="69" x14ac:dyDescent="0.25">
      <c r="A49" s="533" t="s">
        <v>1226</v>
      </c>
      <c r="B49" s="538" t="s">
        <v>1227</v>
      </c>
      <c r="C49" s="904"/>
      <c r="D49" s="534" t="s">
        <v>1221</v>
      </c>
      <c r="E49" s="535"/>
      <c r="F49" s="535"/>
    </row>
    <row r="50" spans="1:6" ht="27.6" x14ac:dyDescent="0.25">
      <c r="A50" s="533" t="s">
        <v>1228</v>
      </c>
      <c r="B50" s="530" t="s">
        <v>1229</v>
      </c>
      <c r="C50" s="904"/>
      <c r="D50" s="534" t="s">
        <v>1230</v>
      </c>
      <c r="E50" s="535"/>
      <c r="F50" s="535"/>
    </row>
    <row r="51" spans="1:6" ht="27.6" x14ac:dyDescent="0.25">
      <c r="A51" s="533" t="s">
        <v>1231</v>
      </c>
      <c r="B51" s="530" t="s">
        <v>1232</v>
      </c>
      <c r="C51" s="904"/>
      <c r="D51" s="534" t="s">
        <v>1221</v>
      </c>
      <c r="E51" s="534"/>
      <c r="F51" s="535"/>
    </row>
    <row r="52" spans="1:6" ht="27.6" x14ac:dyDescent="0.25">
      <c r="A52" s="533" t="s">
        <v>1233</v>
      </c>
      <c r="B52" s="530" t="s">
        <v>1234</v>
      </c>
      <c r="C52" s="904"/>
      <c r="D52" s="534" t="s">
        <v>1221</v>
      </c>
      <c r="E52" s="534"/>
      <c r="F52" s="535"/>
    </row>
    <row r="53" spans="1:6" ht="27.6" x14ac:dyDescent="0.25">
      <c r="A53" s="533" t="s">
        <v>1235</v>
      </c>
      <c r="B53" s="530" t="s">
        <v>1236</v>
      </c>
      <c r="C53" s="904"/>
      <c r="D53" s="534" t="s">
        <v>1237</v>
      </c>
      <c r="E53" s="539"/>
      <c r="F53" s="535"/>
    </row>
    <row r="54" spans="1:6" ht="28.2" thickBot="1" x14ac:dyDescent="0.3">
      <c r="A54" s="533" t="s">
        <v>1238</v>
      </c>
      <c r="B54" s="530" t="s">
        <v>1239</v>
      </c>
      <c r="C54" s="904"/>
      <c r="D54" s="534" t="s">
        <v>1240</v>
      </c>
      <c r="E54" s="539"/>
      <c r="F54" s="535"/>
    </row>
    <row r="55" spans="1:6" ht="26.4" x14ac:dyDescent="0.25">
      <c r="A55" s="533" t="s">
        <v>1241</v>
      </c>
      <c r="B55" s="530" t="s">
        <v>1242</v>
      </c>
      <c r="C55" s="904"/>
      <c r="D55" s="534" t="s">
        <v>1195</v>
      </c>
      <c r="E55" s="535"/>
      <c r="F55" s="540"/>
    </row>
    <row r="56" spans="1:6" ht="27.6" x14ac:dyDescent="0.25">
      <c r="A56" s="533" t="s">
        <v>1243</v>
      </c>
      <c r="B56" s="530" t="s">
        <v>1244</v>
      </c>
      <c r="C56" s="904"/>
      <c r="D56" s="534" t="s">
        <v>1195</v>
      </c>
      <c r="E56" s="535"/>
      <c r="F56" s="534"/>
    </row>
    <row r="57" spans="1:6" ht="27.6" x14ac:dyDescent="0.25">
      <c r="A57" s="533" t="s">
        <v>1245</v>
      </c>
      <c r="B57" s="530" t="s">
        <v>1246</v>
      </c>
      <c r="C57" s="904"/>
      <c r="D57" s="534" t="s">
        <v>1195</v>
      </c>
      <c r="E57" s="535"/>
      <c r="F57" s="534"/>
    </row>
    <row r="58" spans="1:6" ht="39.6" x14ac:dyDescent="0.25">
      <c r="A58" s="533" t="s">
        <v>1247</v>
      </c>
      <c r="B58" s="530" t="s">
        <v>1248</v>
      </c>
      <c r="C58" s="904"/>
      <c r="D58" s="534" t="s">
        <v>1249</v>
      </c>
      <c r="E58" s="535"/>
      <c r="F58" s="534"/>
    </row>
    <row r="59" spans="1:6" ht="27.6" x14ac:dyDescent="0.25">
      <c r="A59" s="533" t="s">
        <v>1250</v>
      </c>
      <c r="B59" s="530" t="s">
        <v>1251</v>
      </c>
      <c r="C59" s="904"/>
      <c r="D59" s="534" t="s">
        <v>1195</v>
      </c>
      <c r="E59" s="535"/>
      <c r="F59" s="534"/>
    </row>
    <row r="60" spans="1:6" ht="28.2" thickBot="1" x14ac:dyDescent="0.3">
      <c r="A60" s="533" t="s">
        <v>1252</v>
      </c>
      <c r="B60" s="530" t="s">
        <v>1253</v>
      </c>
      <c r="C60" s="904"/>
      <c r="D60" s="534" t="s">
        <v>1189</v>
      </c>
      <c r="E60" s="535"/>
      <c r="F60" s="541"/>
    </row>
    <row r="61" spans="1:6" ht="28.8" x14ac:dyDescent="0.25">
      <c r="A61" s="533" t="s">
        <v>1254</v>
      </c>
      <c r="B61" s="530" t="s">
        <v>1255</v>
      </c>
      <c r="C61" s="542" t="s">
        <v>1256</v>
      </c>
      <c r="D61" s="531" t="s">
        <v>1257</v>
      </c>
      <c r="E61" s="535"/>
      <c r="F61" s="535"/>
    </row>
    <row r="62" spans="1:6" ht="26.4" x14ac:dyDescent="0.25">
      <c r="A62" s="533" t="s">
        <v>1258</v>
      </c>
      <c r="B62" s="530" t="s">
        <v>1259</v>
      </c>
      <c r="C62" s="902" t="s">
        <v>1260</v>
      </c>
      <c r="D62" s="534" t="s">
        <v>1195</v>
      </c>
      <c r="E62" s="535"/>
      <c r="F62" s="535"/>
    </row>
    <row r="63" spans="1:6" ht="26.4" x14ac:dyDescent="0.25">
      <c r="A63" s="533" t="s">
        <v>1261</v>
      </c>
      <c r="B63" s="530" t="s">
        <v>1262</v>
      </c>
      <c r="C63" s="903"/>
      <c r="D63" s="534" t="s">
        <v>1189</v>
      </c>
      <c r="E63" s="535"/>
      <c r="F63" s="535"/>
    </row>
    <row r="64" spans="1:6" ht="27.6" x14ac:dyDescent="0.25">
      <c r="A64" s="533" t="s">
        <v>1263</v>
      </c>
      <c r="B64" s="530" t="s">
        <v>1264</v>
      </c>
      <c r="C64" s="899" t="s">
        <v>1265</v>
      </c>
      <c r="D64" s="534" t="s">
        <v>1195</v>
      </c>
      <c r="E64" s="535"/>
      <c r="F64" s="535"/>
    </row>
    <row r="65" spans="1:6" ht="26.4" x14ac:dyDescent="0.25">
      <c r="A65" s="533" t="s">
        <v>1266</v>
      </c>
      <c r="B65" s="530" t="s">
        <v>1267</v>
      </c>
      <c r="C65" s="901"/>
      <c r="D65" s="534" t="s">
        <v>1189</v>
      </c>
      <c r="E65" s="535"/>
      <c r="F65" s="535"/>
    </row>
    <row r="66" spans="1:6" ht="27.6" x14ac:dyDescent="0.25">
      <c r="A66" s="533" t="s">
        <v>1268</v>
      </c>
      <c r="B66" s="530" t="s">
        <v>1269</v>
      </c>
      <c r="C66" s="904" t="s">
        <v>1270</v>
      </c>
      <c r="D66" s="531" t="s">
        <v>1271</v>
      </c>
      <c r="E66" s="535"/>
      <c r="F66" s="535"/>
    </row>
    <row r="67" spans="1:6" ht="27.6" x14ac:dyDescent="0.25">
      <c r="A67" s="533" t="s">
        <v>1272</v>
      </c>
      <c r="B67" s="530" t="s">
        <v>1273</v>
      </c>
      <c r="C67" s="904"/>
      <c r="D67" s="534" t="s">
        <v>1195</v>
      </c>
      <c r="E67" s="535"/>
      <c r="F67" s="535"/>
    </row>
    <row r="68" spans="1:6" ht="27.6" x14ac:dyDescent="0.25">
      <c r="A68" s="533" t="s">
        <v>1274</v>
      </c>
      <c r="B68" s="530" t="s">
        <v>1275</v>
      </c>
      <c r="C68" s="904"/>
      <c r="D68" s="534" t="s">
        <v>1189</v>
      </c>
      <c r="E68" s="535"/>
      <c r="F68" s="535"/>
    </row>
    <row r="69" spans="1:6" ht="13.8" x14ac:dyDescent="0.25">
      <c r="A69" s="533" t="s">
        <v>1276</v>
      </c>
      <c r="B69" s="530" t="s">
        <v>1277</v>
      </c>
      <c r="C69" s="905" t="s">
        <v>1278</v>
      </c>
      <c r="D69" s="531" t="s">
        <v>1271</v>
      </c>
      <c r="E69" s="535"/>
      <c r="F69" s="535"/>
    </row>
    <row r="70" spans="1:6" ht="26.4" x14ac:dyDescent="0.25">
      <c r="A70" s="533" t="s">
        <v>1279</v>
      </c>
      <c r="B70" s="530" t="s">
        <v>1280</v>
      </c>
      <c r="C70" s="905"/>
      <c r="D70" s="534" t="s">
        <v>1195</v>
      </c>
      <c r="E70" s="535"/>
      <c r="F70" s="535"/>
    </row>
    <row r="71" spans="1:6" ht="27.6" x14ac:dyDescent="0.25">
      <c r="A71" s="533" t="s">
        <v>1281</v>
      </c>
      <c r="B71" s="530" t="s">
        <v>1282</v>
      </c>
      <c r="C71" s="536" t="s">
        <v>1283</v>
      </c>
      <c r="D71" s="534" t="s">
        <v>1195</v>
      </c>
      <c r="E71" s="535"/>
      <c r="F71" s="535"/>
    </row>
    <row r="72" spans="1:6" ht="27.6" x14ac:dyDescent="0.25">
      <c r="A72" s="533" t="s">
        <v>1284</v>
      </c>
      <c r="B72" s="530" t="s">
        <v>1285</v>
      </c>
      <c r="C72" s="536" t="s">
        <v>1286</v>
      </c>
      <c r="D72" s="534" t="s">
        <v>1195</v>
      </c>
      <c r="E72" s="535"/>
      <c r="F72" s="535"/>
    </row>
    <row r="73" spans="1:6" ht="26.4" x14ac:dyDescent="0.25">
      <c r="A73" s="533" t="s">
        <v>1287</v>
      </c>
      <c r="B73" s="530" t="s">
        <v>1288</v>
      </c>
      <c r="C73" s="536" t="s">
        <v>1289</v>
      </c>
      <c r="D73" s="543" t="s">
        <v>1195</v>
      </c>
      <c r="E73" s="535"/>
      <c r="F73" s="535"/>
    </row>
    <row r="74" spans="1:6" ht="39.6" x14ac:dyDescent="0.25">
      <c r="A74" s="533" t="s">
        <v>1290</v>
      </c>
      <c r="B74" s="530" t="s">
        <v>1291</v>
      </c>
      <c r="C74" s="544" t="s">
        <v>1292</v>
      </c>
      <c r="D74" s="534" t="s">
        <v>1293</v>
      </c>
      <c r="E74" s="535"/>
      <c r="F74" s="535"/>
    </row>
    <row r="75" spans="1:6" ht="26.4" x14ac:dyDescent="0.25">
      <c r="A75" s="533" t="s">
        <v>1294</v>
      </c>
      <c r="B75" s="530" t="s">
        <v>1295</v>
      </c>
      <c r="C75" s="904" t="s">
        <v>1296</v>
      </c>
      <c r="D75" s="534" t="s">
        <v>1195</v>
      </c>
      <c r="E75" s="535"/>
      <c r="F75" s="535"/>
    </row>
    <row r="76" spans="1:6" ht="26.4" x14ac:dyDescent="0.25">
      <c r="A76" s="533" t="s">
        <v>1297</v>
      </c>
      <c r="B76" s="530" t="s">
        <v>1298</v>
      </c>
      <c r="C76" s="904"/>
      <c r="D76" s="534" t="s">
        <v>1189</v>
      </c>
      <c r="E76" s="535"/>
      <c r="F76" s="535"/>
    </row>
    <row r="77" spans="1:6" ht="27.6" x14ac:dyDescent="0.25">
      <c r="A77" s="533" t="s">
        <v>1299</v>
      </c>
      <c r="B77" s="530" t="s">
        <v>1300</v>
      </c>
      <c r="C77" s="904"/>
      <c r="D77" s="534" t="s">
        <v>1301</v>
      </c>
      <c r="E77" s="535"/>
      <c r="F77" s="535"/>
    </row>
    <row r="78" spans="1:6" ht="27.6" x14ac:dyDescent="0.25">
      <c r="A78" s="533" t="s">
        <v>1302</v>
      </c>
      <c r="B78" s="530" t="s">
        <v>1303</v>
      </c>
      <c r="C78" s="904"/>
      <c r="D78" s="534" t="s">
        <v>1139</v>
      </c>
      <c r="E78" s="535"/>
      <c r="F78" s="535"/>
    </row>
    <row r="79" spans="1:6" ht="27.6" x14ac:dyDescent="0.25">
      <c r="A79" s="533" t="s">
        <v>1304</v>
      </c>
      <c r="B79" s="530" t="s">
        <v>1305</v>
      </c>
      <c r="C79" s="904" t="s">
        <v>1306</v>
      </c>
      <c r="D79" s="531" t="s">
        <v>1307</v>
      </c>
      <c r="E79" s="535"/>
      <c r="F79" s="535"/>
    </row>
    <row r="80" spans="1:6" ht="27.6" x14ac:dyDescent="0.25">
      <c r="A80" s="533" t="s">
        <v>1308</v>
      </c>
      <c r="B80" s="530" t="s">
        <v>1309</v>
      </c>
      <c r="C80" s="904"/>
      <c r="D80" s="531" t="s">
        <v>1310</v>
      </c>
      <c r="E80" s="535"/>
      <c r="F80" s="535"/>
    </row>
    <row r="81" spans="1:7" ht="27.6" x14ac:dyDescent="0.25">
      <c r="A81" s="533" t="s">
        <v>1311</v>
      </c>
      <c r="B81" s="530" t="s">
        <v>1312</v>
      </c>
      <c r="C81" s="899" t="s">
        <v>1313</v>
      </c>
      <c r="D81" s="534" t="s">
        <v>1314</v>
      </c>
      <c r="E81" s="535"/>
      <c r="F81" s="545"/>
      <c r="G81" s="546"/>
    </row>
    <row r="82" spans="1:7" ht="39.6" x14ac:dyDescent="0.25">
      <c r="A82" s="533" t="s">
        <v>1315</v>
      </c>
      <c r="B82" s="530" t="s">
        <v>1316</v>
      </c>
      <c r="C82" s="900"/>
      <c r="D82" s="534" t="s">
        <v>1317</v>
      </c>
      <c r="E82" s="535"/>
      <c r="F82" s="545"/>
      <c r="G82" s="546"/>
    </row>
    <row r="83" spans="1:7" ht="39.6" x14ac:dyDescent="0.25">
      <c r="A83" s="533" t="s">
        <v>1318</v>
      </c>
      <c r="B83" s="530" t="s">
        <v>1319</v>
      </c>
      <c r="C83" s="900"/>
      <c r="D83" s="534" t="s">
        <v>1320</v>
      </c>
      <c r="E83" s="535"/>
      <c r="F83" s="545"/>
      <c r="G83" s="546"/>
    </row>
    <row r="84" spans="1:7" ht="39.6" x14ac:dyDescent="0.25">
      <c r="A84" s="533" t="s">
        <v>1321</v>
      </c>
      <c r="B84" s="530" t="s">
        <v>1322</v>
      </c>
      <c r="C84" s="900"/>
      <c r="D84" s="534" t="s">
        <v>1323</v>
      </c>
      <c r="E84" s="535"/>
      <c r="F84" s="545"/>
      <c r="G84" s="546"/>
    </row>
    <row r="85" spans="1:7" ht="13.8" x14ac:dyDescent="0.25">
      <c r="A85" s="533" t="s">
        <v>1324</v>
      </c>
      <c r="B85" s="530" t="s">
        <v>1325</v>
      </c>
      <c r="C85" s="900"/>
      <c r="D85" s="545" t="s">
        <v>1326</v>
      </c>
      <c r="E85" s="535"/>
      <c r="F85" s="545"/>
      <c r="G85" s="546"/>
    </row>
    <row r="86" spans="1:7" ht="13.8" x14ac:dyDescent="0.25">
      <c r="A86" s="533" t="s">
        <v>1327</v>
      </c>
      <c r="B86" s="530" t="s">
        <v>1328</v>
      </c>
      <c r="C86" s="900"/>
      <c r="D86" s="545" t="s">
        <v>1329</v>
      </c>
      <c r="E86" s="535"/>
      <c r="F86" s="545"/>
      <c r="G86" s="546"/>
    </row>
    <row r="87" spans="1:7" ht="13.8" x14ac:dyDescent="0.25">
      <c r="A87" s="533" t="s">
        <v>1330</v>
      </c>
      <c r="B87" s="530" t="s">
        <v>1331</v>
      </c>
      <c r="C87" s="900"/>
      <c r="D87" s="545" t="s">
        <v>1332</v>
      </c>
      <c r="E87" s="535"/>
      <c r="F87" s="545"/>
      <c r="G87" s="546"/>
    </row>
    <row r="88" spans="1:7" ht="27.6" x14ac:dyDescent="0.25">
      <c r="A88" s="533" t="s">
        <v>1333</v>
      </c>
      <c r="B88" s="530" t="s">
        <v>1334</v>
      </c>
      <c r="C88" s="900"/>
      <c r="D88" s="545" t="s">
        <v>1335</v>
      </c>
      <c r="E88" s="535"/>
      <c r="F88" s="545"/>
      <c r="G88" s="546"/>
    </row>
    <row r="89" spans="1:7" ht="41.4" x14ac:dyDescent="0.25">
      <c r="A89" s="533" t="s">
        <v>1336</v>
      </c>
      <c r="B89" s="530" t="s">
        <v>1337</v>
      </c>
      <c r="C89" s="900"/>
      <c r="D89" s="531" t="s">
        <v>1338</v>
      </c>
      <c r="E89" s="535"/>
      <c r="F89" s="545"/>
      <c r="G89" s="546"/>
    </row>
    <row r="90" spans="1:7" ht="27.6" x14ac:dyDescent="0.25">
      <c r="A90" s="533" t="s">
        <v>1339</v>
      </c>
      <c r="B90" s="530" t="s">
        <v>1340</v>
      </c>
      <c r="C90" s="900"/>
      <c r="D90" s="531" t="s">
        <v>1341</v>
      </c>
      <c r="E90" s="535"/>
      <c r="F90" s="547"/>
      <c r="G90" s="548"/>
    </row>
    <row r="91" spans="1:7" ht="27.6" x14ac:dyDescent="0.25">
      <c r="A91" s="533" t="s">
        <v>1342</v>
      </c>
      <c r="B91" s="530" t="s">
        <v>1343</v>
      </c>
      <c r="C91" s="900"/>
      <c r="D91" s="531" t="s">
        <v>1344</v>
      </c>
      <c r="E91" s="535"/>
      <c r="F91" s="547"/>
      <c r="G91" s="548"/>
    </row>
    <row r="92" spans="1:7" ht="27.6" x14ac:dyDescent="0.25">
      <c r="A92" s="533" t="s">
        <v>1345</v>
      </c>
      <c r="B92" s="530" t="s">
        <v>1346</v>
      </c>
      <c r="C92" s="900"/>
      <c r="D92" s="531" t="s">
        <v>1347</v>
      </c>
      <c r="E92" s="535"/>
      <c r="F92" s="547"/>
      <c r="G92" s="548"/>
    </row>
    <row r="93" spans="1:7" ht="26.4" x14ac:dyDescent="0.25">
      <c r="A93" s="533" t="s">
        <v>1348</v>
      </c>
      <c r="B93" s="530" t="s">
        <v>1349</v>
      </c>
      <c r="C93" s="901"/>
      <c r="D93" s="531" t="s">
        <v>1350</v>
      </c>
      <c r="E93" s="535"/>
      <c r="F93" s="547"/>
      <c r="G93" s="548"/>
    </row>
    <row r="94" spans="1:7" ht="26.4" x14ac:dyDescent="0.25">
      <c r="A94" s="533" t="s">
        <v>1351</v>
      </c>
      <c r="B94" s="530" t="s">
        <v>1352</v>
      </c>
      <c r="C94" s="536" t="s">
        <v>1353</v>
      </c>
      <c r="D94" s="531" t="s">
        <v>1221</v>
      </c>
      <c r="E94" s="535"/>
      <c r="F94" s="535"/>
    </row>
    <row r="95" spans="1:7" ht="55.2" x14ac:dyDescent="0.25">
      <c r="A95" s="533" t="s">
        <v>1354</v>
      </c>
      <c r="B95" s="530" t="s">
        <v>1355</v>
      </c>
      <c r="C95" s="536" t="s">
        <v>1356</v>
      </c>
      <c r="D95" s="531" t="s">
        <v>1237</v>
      </c>
      <c r="E95" s="535"/>
      <c r="F95" s="535"/>
    </row>
    <row r="96" spans="1:7" ht="39.6" x14ac:dyDescent="0.25">
      <c r="A96" s="533" t="s">
        <v>1357</v>
      </c>
      <c r="B96" s="530" t="s">
        <v>1358</v>
      </c>
      <c r="C96" s="549" t="s">
        <v>1359</v>
      </c>
      <c r="D96" s="550" t="s">
        <v>1360</v>
      </c>
      <c r="E96" s="535"/>
      <c r="F96" s="535"/>
    </row>
    <row r="97" spans="1:6" ht="27.6" x14ac:dyDescent="0.25">
      <c r="A97" s="533" t="s">
        <v>1361</v>
      </c>
      <c r="B97" s="530" t="s">
        <v>1362</v>
      </c>
      <c r="C97" s="551"/>
      <c r="D97" s="552"/>
      <c r="E97" s="535"/>
      <c r="F97" s="535"/>
    </row>
    <row r="98" spans="1:6" ht="27.6" x14ac:dyDescent="0.25">
      <c r="A98" s="533" t="s">
        <v>1363</v>
      </c>
      <c r="B98" s="530" t="s">
        <v>1364</v>
      </c>
      <c r="C98" s="535"/>
      <c r="D98" s="535"/>
      <c r="E98" s="535"/>
      <c r="F98" s="535"/>
    </row>
    <row r="99" spans="1:6" ht="27.6" x14ac:dyDescent="0.25">
      <c r="A99" s="533" t="s">
        <v>1365</v>
      </c>
      <c r="B99" s="530" t="s">
        <v>1366</v>
      </c>
      <c r="C99" s="535"/>
      <c r="D99" s="535"/>
      <c r="E99" s="535"/>
      <c r="F99" s="535"/>
    </row>
    <row r="100" spans="1:6" ht="27.6" x14ac:dyDescent="0.25">
      <c r="A100" s="533" t="s">
        <v>1367</v>
      </c>
      <c r="B100" s="530" t="s">
        <v>1368</v>
      </c>
      <c r="C100" s="535"/>
      <c r="D100" s="535"/>
      <c r="E100" s="535"/>
      <c r="F100" s="535"/>
    </row>
    <row r="101" spans="1:6" ht="27.6" x14ac:dyDescent="0.25">
      <c r="A101" s="533" t="s">
        <v>1369</v>
      </c>
      <c r="B101" s="530" t="s">
        <v>1370</v>
      </c>
      <c r="C101" s="535"/>
      <c r="D101" s="535"/>
      <c r="E101" s="535"/>
      <c r="F101" s="535"/>
    </row>
    <row r="102" spans="1:6" ht="13.8" x14ac:dyDescent="0.25">
      <c r="A102" s="533" t="s">
        <v>1371</v>
      </c>
      <c r="B102" s="530" t="s">
        <v>1372</v>
      </c>
      <c r="C102" s="535"/>
      <c r="D102" s="535"/>
      <c r="E102" s="535"/>
      <c r="F102" s="535"/>
    </row>
    <row r="103" spans="1:6" ht="27.6" x14ac:dyDescent="0.25">
      <c r="A103" s="533" t="s">
        <v>1373</v>
      </c>
      <c r="B103" s="530" t="s">
        <v>1374</v>
      </c>
      <c r="C103" s="535"/>
      <c r="D103" s="535"/>
      <c r="E103" s="535"/>
      <c r="F103" s="535"/>
    </row>
    <row r="104" spans="1:6" ht="27.6" x14ac:dyDescent="0.25">
      <c r="A104" s="533" t="s">
        <v>1375</v>
      </c>
      <c r="B104" s="530" t="s">
        <v>1376</v>
      </c>
      <c r="C104" s="535"/>
      <c r="D104" s="535"/>
      <c r="E104" s="535"/>
      <c r="F104" s="535"/>
    </row>
    <row r="105" spans="1:6" ht="27.6" x14ac:dyDescent="0.25">
      <c r="A105" s="533" t="s">
        <v>1377</v>
      </c>
      <c r="B105" s="530" t="s">
        <v>1378</v>
      </c>
      <c r="C105" s="535"/>
      <c r="D105" s="535"/>
      <c r="E105" s="535"/>
      <c r="F105" s="535"/>
    </row>
    <row r="106" spans="1:6" ht="27.6" x14ac:dyDescent="0.25">
      <c r="A106" s="533" t="s">
        <v>1379</v>
      </c>
      <c r="B106" s="530" t="s">
        <v>1380</v>
      </c>
      <c r="C106" s="535"/>
      <c r="D106" s="535"/>
      <c r="E106" s="535"/>
      <c r="F106" s="535"/>
    </row>
    <row r="107" spans="1:6" ht="27.6" x14ac:dyDescent="0.25">
      <c r="A107" s="533" t="s">
        <v>1381</v>
      </c>
      <c r="B107" s="530" t="s">
        <v>1382</v>
      </c>
      <c r="C107" s="535"/>
      <c r="D107" s="535"/>
      <c r="E107" s="535"/>
      <c r="F107" s="535"/>
    </row>
    <row r="108" spans="1:6" ht="27.6" x14ac:dyDescent="0.25">
      <c r="A108" s="533" t="s">
        <v>1383</v>
      </c>
      <c r="B108" s="530" t="s">
        <v>1384</v>
      </c>
      <c r="C108" s="535"/>
      <c r="D108" s="535"/>
      <c r="E108" s="535"/>
      <c r="F108" s="535"/>
    </row>
    <row r="109" spans="1:6" ht="27.6" x14ac:dyDescent="0.25">
      <c r="A109" s="533" t="s">
        <v>1385</v>
      </c>
      <c r="B109" s="530" t="s">
        <v>1386</v>
      </c>
      <c r="C109" s="535"/>
      <c r="D109" s="535"/>
      <c r="E109" s="535"/>
      <c r="F109" s="535"/>
    </row>
    <row r="110" spans="1:6" ht="13.8" x14ac:dyDescent="0.25">
      <c r="A110" s="533" t="s">
        <v>1387</v>
      </c>
      <c r="B110" s="530" t="s">
        <v>1388</v>
      </c>
      <c r="C110" s="535"/>
      <c r="D110" s="535"/>
      <c r="E110" s="535"/>
      <c r="F110" s="535"/>
    </row>
    <row r="111" spans="1:6" ht="27.6" x14ac:dyDescent="0.25">
      <c r="A111" s="533" t="s">
        <v>1389</v>
      </c>
      <c r="B111" s="530" t="s">
        <v>1390</v>
      </c>
      <c r="C111" s="535"/>
      <c r="D111" s="535"/>
      <c r="E111" s="535"/>
      <c r="F111" s="535"/>
    </row>
    <row r="112" spans="1:6" ht="27.6" x14ac:dyDescent="0.25">
      <c r="A112" s="533" t="s">
        <v>1391</v>
      </c>
      <c r="B112" s="530" t="s">
        <v>1392</v>
      </c>
      <c r="C112" s="535"/>
      <c r="D112" s="535"/>
      <c r="E112" s="535"/>
      <c r="F112" s="535"/>
    </row>
    <row r="113" spans="1:6" ht="27.6" x14ac:dyDescent="0.25">
      <c r="A113" s="533" t="s">
        <v>1393</v>
      </c>
      <c r="B113" s="530" t="s">
        <v>1394</v>
      </c>
      <c r="C113" s="535"/>
      <c r="D113" s="535"/>
      <c r="E113" s="535"/>
      <c r="F113" s="535"/>
    </row>
    <row r="114" spans="1:6" ht="27.6" x14ac:dyDescent="0.25">
      <c r="A114" s="533" t="s">
        <v>1395</v>
      </c>
      <c r="B114" s="530" t="s">
        <v>1396</v>
      </c>
      <c r="C114" s="535"/>
      <c r="D114" s="535"/>
      <c r="E114" s="535"/>
      <c r="F114" s="535"/>
    </row>
    <row r="115" spans="1:6" ht="27.6" x14ac:dyDescent="0.25">
      <c r="A115" s="533" t="s">
        <v>1397</v>
      </c>
      <c r="B115" s="530" t="s">
        <v>1398</v>
      </c>
      <c r="C115" s="535"/>
      <c r="D115" s="535"/>
      <c r="E115" s="535"/>
      <c r="F115" s="535"/>
    </row>
    <row r="116" spans="1:6" ht="27.6" x14ac:dyDescent="0.25">
      <c r="A116" s="533" t="s">
        <v>1399</v>
      </c>
      <c r="B116" s="530" t="s">
        <v>1400</v>
      </c>
      <c r="C116" s="535"/>
      <c r="D116" s="535"/>
      <c r="E116" s="535"/>
      <c r="F116" s="535"/>
    </row>
    <row r="117" spans="1:6" ht="27.6" x14ac:dyDescent="0.25">
      <c r="A117" s="533" t="s">
        <v>1401</v>
      </c>
      <c r="B117" s="530" t="s">
        <v>1402</v>
      </c>
      <c r="C117" s="535"/>
      <c r="D117" s="535"/>
      <c r="E117" s="535"/>
      <c r="F117" s="535"/>
    </row>
    <row r="118" spans="1:6" ht="27.6" x14ac:dyDescent="0.25">
      <c r="A118" s="533" t="s">
        <v>1403</v>
      </c>
      <c r="B118" s="530" t="s">
        <v>1404</v>
      </c>
      <c r="C118" s="535"/>
      <c r="D118" s="535"/>
      <c r="E118" s="535"/>
      <c r="F118" s="535"/>
    </row>
    <row r="119" spans="1:6" ht="27.6" x14ac:dyDescent="0.25">
      <c r="A119" s="533" t="s">
        <v>1405</v>
      </c>
      <c r="B119" s="530" t="s">
        <v>1406</v>
      </c>
      <c r="C119" s="535"/>
      <c r="D119" s="535"/>
      <c r="E119" s="535"/>
      <c r="F119" s="535"/>
    </row>
    <row r="120" spans="1:6" ht="27.6" x14ac:dyDescent="0.25">
      <c r="A120" s="533" t="s">
        <v>1407</v>
      </c>
      <c r="B120" s="530" t="s">
        <v>1408</v>
      </c>
      <c r="C120" s="535"/>
      <c r="D120" s="535"/>
      <c r="E120" s="535"/>
      <c r="F120" s="535"/>
    </row>
    <row r="121" spans="1:6" ht="27.6" x14ac:dyDescent="0.25">
      <c r="A121" s="533" t="s">
        <v>1409</v>
      </c>
      <c r="B121" s="530" t="s">
        <v>1410</v>
      </c>
      <c r="C121" s="535"/>
      <c r="D121" s="535"/>
      <c r="E121" s="535"/>
      <c r="F121" s="535"/>
    </row>
    <row r="122" spans="1:6" ht="41.4" x14ac:dyDescent="0.25">
      <c r="A122" s="533" t="s">
        <v>1411</v>
      </c>
      <c r="B122" s="530" t="s">
        <v>1412</v>
      </c>
      <c r="C122" s="535"/>
      <c r="D122" s="535"/>
      <c r="E122" s="535"/>
      <c r="F122" s="535"/>
    </row>
    <row r="123" spans="1:6" ht="41.4" x14ac:dyDescent="0.25">
      <c r="A123" s="533" t="s">
        <v>1413</v>
      </c>
      <c r="B123" s="530" t="s">
        <v>1414</v>
      </c>
      <c r="C123" s="535"/>
      <c r="D123" s="535"/>
      <c r="E123" s="535"/>
      <c r="F123" s="535"/>
    </row>
    <row r="124" spans="1:6" ht="41.4" x14ac:dyDescent="0.25">
      <c r="A124" s="533" t="s">
        <v>1415</v>
      </c>
      <c r="B124" s="530" t="s">
        <v>1416</v>
      </c>
      <c r="C124" s="535"/>
      <c r="D124" s="535"/>
      <c r="E124" s="535"/>
      <c r="F124" s="535"/>
    </row>
    <row r="125" spans="1:6" ht="41.4" x14ac:dyDescent="0.25">
      <c r="A125" s="533" t="s">
        <v>1417</v>
      </c>
      <c r="B125" s="530" t="s">
        <v>1418</v>
      </c>
      <c r="C125" s="535"/>
      <c r="D125" s="535"/>
      <c r="E125" s="535"/>
      <c r="F125" s="535"/>
    </row>
    <row r="126" spans="1:6" ht="27.6" x14ac:dyDescent="0.25">
      <c r="A126" s="533" t="s">
        <v>1419</v>
      </c>
      <c r="B126" s="530" t="s">
        <v>1420</v>
      </c>
      <c r="C126" s="535"/>
      <c r="D126" s="535"/>
      <c r="E126" s="535"/>
      <c r="F126" s="535"/>
    </row>
    <row r="127" spans="1:6" ht="27.6" x14ac:dyDescent="0.25">
      <c r="A127" s="533" t="s">
        <v>1421</v>
      </c>
      <c r="B127" s="530" t="s">
        <v>1422</v>
      </c>
      <c r="C127" s="535"/>
      <c r="D127" s="535"/>
      <c r="E127" s="535"/>
      <c r="F127" s="535"/>
    </row>
    <row r="128" spans="1:6" ht="69" x14ac:dyDescent="0.25">
      <c r="A128" s="533" t="s">
        <v>1423</v>
      </c>
      <c r="B128" s="530" t="s">
        <v>1424</v>
      </c>
      <c r="C128" s="535"/>
      <c r="D128" s="535"/>
      <c r="E128" s="535"/>
      <c r="F128" s="535"/>
    </row>
    <row r="129" spans="1:6" ht="27.6" x14ac:dyDescent="0.25">
      <c r="A129" s="533" t="s">
        <v>1425</v>
      </c>
      <c r="B129" s="530" t="s">
        <v>1426</v>
      </c>
      <c r="C129" s="535"/>
      <c r="D129" s="535"/>
      <c r="E129" s="535"/>
      <c r="F129" s="535"/>
    </row>
    <row r="130" spans="1:6" ht="27.6" x14ac:dyDescent="0.25">
      <c r="A130" s="533" t="s">
        <v>1427</v>
      </c>
      <c r="B130" s="530" t="s">
        <v>1428</v>
      </c>
      <c r="C130" s="535"/>
      <c r="D130" s="535"/>
      <c r="E130" s="535"/>
      <c r="F130" s="535"/>
    </row>
    <row r="131" spans="1:6" ht="27.6" x14ac:dyDescent="0.25">
      <c r="A131" s="533" t="s">
        <v>1429</v>
      </c>
      <c r="B131" s="530" t="s">
        <v>1430</v>
      </c>
      <c r="C131" s="535"/>
      <c r="D131" s="535"/>
      <c r="E131" s="535"/>
      <c r="F131" s="535"/>
    </row>
    <row r="132" spans="1:6" ht="41.4" x14ac:dyDescent="0.25">
      <c r="A132" s="533" t="s">
        <v>1431</v>
      </c>
      <c r="B132" s="530" t="s">
        <v>1432</v>
      </c>
      <c r="C132" s="535"/>
      <c r="D132" s="535"/>
      <c r="E132" s="535"/>
      <c r="F132" s="535"/>
    </row>
    <row r="133" spans="1:6" ht="27.6" x14ac:dyDescent="0.25">
      <c r="A133" s="533" t="s">
        <v>1433</v>
      </c>
      <c r="B133" s="530" t="s">
        <v>1434</v>
      </c>
      <c r="C133" s="535"/>
      <c r="D133" s="535"/>
      <c r="E133" s="535"/>
      <c r="F133" s="535"/>
    </row>
    <row r="134" spans="1:6" ht="27.6" x14ac:dyDescent="0.25">
      <c r="A134" s="533" t="s">
        <v>1435</v>
      </c>
      <c r="B134" s="530" t="s">
        <v>1436</v>
      </c>
      <c r="C134" s="535"/>
      <c r="D134" s="535"/>
      <c r="E134" s="535"/>
      <c r="F134" s="535"/>
    </row>
    <row r="135" spans="1:6" ht="27.6" x14ac:dyDescent="0.25">
      <c r="A135" s="533" t="s">
        <v>1437</v>
      </c>
      <c r="B135" s="530" t="s">
        <v>1438</v>
      </c>
      <c r="C135" s="535"/>
      <c r="D135" s="535"/>
      <c r="E135" s="535"/>
      <c r="F135" s="535"/>
    </row>
    <row r="136" spans="1:6" ht="27.6" x14ac:dyDescent="0.25">
      <c r="A136" s="533" t="s">
        <v>1439</v>
      </c>
      <c r="B136" s="530" t="s">
        <v>1440</v>
      </c>
      <c r="C136" s="535"/>
      <c r="D136" s="535"/>
      <c r="E136" s="535"/>
      <c r="F136" s="535"/>
    </row>
    <row r="137" spans="1:6" ht="27.6" x14ac:dyDescent="0.25">
      <c r="A137" s="533" t="s">
        <v>1441</v>
      </c>
      <c r="B137" s="530" t="s">
        <v>1442</v>
      </c>
      <c r="C137" s="535"/>
      <c r="D137" s="535"/>
      <c r="E137" s="535"/>
      <c r="F137" s="535"/>
    </row>
    <row r="138" spans="1:6" ht="41.4" x14ac:dyDescent="0.25">
      <c r="A138" s="533" t="s">
        <v>1443</v>
      </c>
      <c r="B138" s="530" t="s">
        <v>1444</v>
      </c>
      <c r="C138" s="535"/>
      <c r="D138" s="535"/>
      <c r="E138" s="535"/>
      <c r="F138" s="535"/>
    </row>
    <row r="139" spans="1:6" ht="13.8" x14ac:dyDescent="0.25">
      <c r="A139" s="533" t="s">
        <v>1445</v>
      </c>
      <c r="B139" s="553" t="s">
        <v>1446</v>
      </c>
      <c r="C139" s="535"/>
      <c r="D139" s="535"/>
      <c r="E139" s="535"/>
      <c r="F139" s="535"/>
    </row>
    <row r="140" spans="1:6" ht="41.4" x14ac:dyDescent="0.25">
      <c r="A140" s="533" t="s">
        <v>1447</v>
      </c>
      <c r="B140" s="530" t="s">
        <v>1448</v>
      </c>
      <c r="C140" s="535"/>
      <c r="D140" s="535"/>
      <c r="E140" s="535"/>
      <c r="F140" s="535"/>
    </row>
    <row r="141" spans="1:6" ht="27.6" x14ac:dyDescent="0.25">
      <c r="A141" s="533" t="s">
        <v>1449</v>
      </c>
      <c r="B141" s="530" t="s">
        <v>1450</v>
      </c>
      <c r="C141" s="535"/>
      <c r="D141" s="535"/>
      <c r="E141" s="535"/>
      <c r="F141" s="535"/>
    </row>
    <row r="142" spans="1:6" ht="27.6" x14ac:dyDescent="0.25">
      <c r="A142" s="533" t="s">
        <v>1451</v>
      </c>
      <c r="B142" s="530" t="s">
        <v>1452</v>
      </c>
      <c r="C142" s="535"/>
      <c r="D142" s="535"/>
      <c r="E142" s="535"/>
      <c r="F142" s="535"/>
    </row>
    <row r="143" spans="1:6" ht="27.6" x14ac:dyDescent="0.25">
      <c r="A143" s="533" t="s">
        <v>1453</v>
      </c>
      <c r="B143" s="530" t="s">
        <v>1454</v>
      </c>
      <c r="C143" s="535"/>
      <c r="D143" s="535"/>
      <c r="E143" s="535"/>
      <c r="F143" s="535"/>
    </row>
    <row r="144" spans="1:6" ht="27.6" x14ac:dyDescent="0.25">
      <c r="A144" s="533" t="s">
        <v>1455</v>
      </c>
      <c r="B144" s="530" t="s">
        <v>1456</v>
      </c>
      <c r="C144" s="535"/>
      <c r="D144" s="535"/>
      <c r="E144" s="535"/>
      <c r="F144" s="535"/>
    </row>
    <row r="145" spans="1:6" ht="13.8" x14ac:dyDescent="0.25">
      <c r="A145" s="533" t="s">
        <v>1457</v>
      </c>
      <c r="B145" s="530" t="s">
        <v>1458</v>
      </c>
      <c r="C145" s="535"/>
      <c r="D145" s="535"/>
      <c r="E145" s="535"/>
      <c r="F145" s="535"/>
    </row>
    <row r="146" spans="1:6" ht="27.6" x14ac:dyDescent="0.25">
      <c r="A146" s="533" t="s">
        <v>1459</v>
      </c>
      <c r="B146" s="530" t="s">
        <v>1460</v>
      </c>
      <c r="C146" s="535"/>
      <c r="D146" s="535"/>
      <c r="E146" s="535"/>
      <c r="F146" s="535"/>
    </row>
    <row r="147" spans="1:6" ht="27.6" x14ac:dyDescent="0.25">
      <c r="A147" s="533" t="s">
        <v>1461</v>
      </c>
      <c r="B147" s="530" t="s">
        <v>1462</v>
      </c>
      <c r="C147" s="535"/>
      <c r="D147" s="535"/>
      <c r="E147" s="535"/>
      <c r="F147" s="535"/>
    </row>
    <row r="148" spans="1:6" ht="27.6" x14ac:dyDescent="0.25">
      <c r="A148" s="533" t="s">
        <v>1463</v>
      </c>
      <c r="B148" s="530" t="s">
        <v>1464</v>
      </c>
      <c r="C148" s="535"/>
      <c r="D148" s="535"/>
      <c r="E148" s="535"/>
      <c r="F148" s="535"/>
    </row>
    <row r="149" spans="1:6" ht="13.8" x14ac:dyDescent="0.25">
      <c r="A149" s="533" t="s">
        <v>1465</v>
      </c>
      <c r="B149" s="553" t="s">
        <v>1466</v>
      </c>
      <c r="C149" s="535"/>
      <c r="D149" s="535"/>
      <c r="E149" s="535"/>
      <c r="F149" s="535"/>
    </row>
    <row r="150" spans="1:6" ht="13.8" x14ac:dyDescent="0.25">
      <c r="A150" s="533" t="s">
        <v>1467</v>
      </c>
      <c r="B150" s="553" t="s">
        <v>1468</v>
      </c>
      <c r="C150" s="535"/>
      <c r="D150" s="535"/>
      <c r="E150" s="535"/>
      <c r="F150" s="535"/>
    </row>
    <row r="151" spans="1:6" ht="27.6" x14ac:dyDescent="0.25">
      <c r="A151" s="533" t="s">
        <v>1469</v>
      </c>
      <c r="B151" s="530" t="s">
        <v>1470</v>
      </c>
      <c r="C151" s="535"/>
      <c r="D151" s="535"/>
      <c r="E151" s="535"/>
      <c r="F151" s="535"/>
    </row>
    <row r="152" spans="1:6" ht="13.8" x14ac:dyDescent="0.25">
      <c r="A152" s="533" t="s">
        <v>1471</v>
      </c>
      <c r="B152" s="530" t="s">
        <v>1472</v>
      </c>
      <c r="C152" s="535"/>
      <c r="D152" s="535"/>
      <c r="E152" s="535"/>
      <c r="F152" s="535"/>
    </row>
    <row r="153" spans="1:6" ht="13.8" x14ac:dyDescent="0.25">
      <c r="A153" s="533" t="s">
        <v>1473</v>
      </c>
      <c r="B153" s="530" t="s">
        <v>1474</v>
      </c>
      <c r="C153" s="535"/>
      <c r="D153" s="535"/>
      <c r="E153" s="535"/>
      <c r="F153" s="535"/>
    </row>
    <row r="154" spans="1:6" ht="27.6" x14ac:dyDescent="0.25">
      <c r="A154" s="533" t="s">
        <v>1475</v>
      </c>
      <c r="B154" s="530" t="s">
        <v>1476</v>
      </c>
      <c r="C154" s="535"/>
      <c r="D154" s="535"/>
      <c r="E154" s="535"/>
      <c r="F154" s="535"/>
    </row>
    <row r="155" spans="1:6" ht="13.8" x14ac:dyDescent="0.25">
      <c r="A155" s="533" t="s">
        <v>1477</v>
      </c>
      <c r="B155" s="530" t="s">
        <v>1478</v>
      </c>
      <c r="C155" s="535"/>
      <c r="D155" s="535"/>
      <c r="E155" s="535"/>
      <c r="F155" s="535"/>
    </row>
    <row r="156" spans="1:6" ht="55.2" x14ac:dyDescent="0.25">
      <c r="A156" s="533" t="s">
        <v>1479</v>
      </c>
      <c r="B156" s="530" t="s">
        <v>1480</v>
      </c>
      <c r="C156" s="535"/>
      <c r="D156" s="535"/>
      <c r="E156" s="535"/>
      <c r="F156" s="535"/>
    </row>
    <row r="157" spans="1:6" ht="27.6" x14ac:dyDescent="0.25">
      <c r="A157" s="533" t="s">
        <v>1481</v>
      </c>
      <c r="B157" s="530" t="s">
        <v>1482</v>
      </c>
      <c r="C157" s="535"/>
      <c r="D157" s="535"/>
      <c r="E157" s="535"/>
      <c r="F157" s="535"/>
    </row>
    <row r="158" spans="1:6" ht="13.8" x14ac:dyDescent="0.25">
      <c r="A158" s="533" t="s">
        <v>1483</v>
      </c>
      <c r="B158" s="530" t="s">
        <v>1484</v>
      </c>
      <c r="C158" s="535"/>
      <c r="D158" s="535"/>
      <c r="E158" s="535"/>
      <c r="F158" s="535"/>
    </row>
    <row r="159" spans="1:6" ht="13.8" x14ac:dyDescent="0.25">
      <c r="A159" s="533" t="s">
        <v>1485</v>
      </c>
      <c r="B159" s="530" t="s">
        <v>1486</v>
      </c>
      <c r="C159" s="535"/>
      <c r="D159" s="535"/>
      <c r="E159" s="535"/>
      <c r="F159" s="535"/>
    </row>
    <row r="160" spans="1:6" ht="41.4" x14ac:dyDescent="0.25">
      <c r="A160" s="533" t="s">
        <v>1487</v>
      </c>
      <c r="B160" s="530" t="s">
        <v>1488</v>
      </c>
      <c r="C160" s="535"/>
      <c r="D160" s="535"/>
      <c r="E160" s="535"/>
      <c r="F160" s="535"/>
    </row>
    <row r="161" spans="1:6" ht="27.6" x14ac:dyDescent="0.25">
      <c r="A161" s="533" t="s">
        <v>1489</v>
      </c>
      <c r="B161" s="530" t="s">
        <v>1490</v>
      </c>
      <c r="C161" s="535"/>
      <c r="D161" s="535"/>
      <c r="E161" s="535"/>
      <c r="F161" s="535"/>
    </row>
    <row r="162" spans="1:6" ht="27.6" x14ac:dyDescent="0.25">
      <c r="A162" s="533" t="s">
        <v>1491</v>
      </c>
      <c r="B162" s="530" t="s">
        <v>1492</v>
      </c>
      <c r="C162" s="535"/>
      <c r="D162" s="535"/>
      <c r="E162" s="535"/>
      <c r="F162" s="535"/>
    </row>
    <row r="163" spans="1:6" ht="27.6" x14ac:dyDescent="0.25">
      <c r="A163" s="533" t="s">
        <v>1493</v>
      </c>
      <c r="B163" s="530" t="s">
        <v>1494</v>
      </c>
      <c r="C163" s="535"/>
      <c r="D163" s="535"/>
      <c r="E163" s="535"/>
      <c r="F163" s="535"/>
    </row>
    <row r="164" spans="1:6" ht="27.6" x14ac:dyDescent="0.25">
      <c r="A164" s="533" t="s">
        <v>1495</v>
      </c>
      <c r="B164" s="530" t="s">
        <v>1496</v>
      </c>
      <c r="C164" s="535"/>
      <c r="D164" s="535"/>
      <c r="E164" s="535"/>
      <c r="F164" s="535"/>
    </row>
    <row r="165" spans="1:6" ht="27.6" x14ac:dyDescent="0.25">
      <c r="A165" s="533" t="s">
        <v>1497</v>
      </c>
      <c r="B165" s="530" t="s">
        <v>1498</v>
      </c>
      <c r="C165" s="535"/>
      <c r="D165" s="535"/>
      <c r="E165" s="535"/>
      <c r="F165" s="535"/>
    </row>
    <row r="166" spans="1:6" ht="27.6" x14ac:dyDescent="0.25">
      <c r="A166" s="533" t="s">
        <v>1499</v>
      </c>
      <c r="B166" s="530" t="s">
        <v>1500</v>
      </c>
      <c r="C166" s="535"/>
      <c r="D166" s="535"/>
      <c r="E166" s="535"/>
      <c r="F166" s="535"/>
    </row>
    <row r="167" spans="1:6" ht="82.8" x14ac:dyDescent="0.25">
      <c r="A167" s="533" t="s">
        <v>1501</v>
      </c>
      <c r="B167" s="530" t="s">
        <v>1502</v>
      </c>
      <c r="C167" s="535"/>
      <c r="D167" s="535"/>
      <c r="E167" s="535"/>
      <c r="F167" s="535"/>
    </row>
    <row r="168" spans="1:6" ht="41.4" x14ac:dyDescent="0.25">
      <c r="A168" s="533" t="s">
        <v>1503</v>
      </c>
      <c r="B168" s="530" t="s">
        <v>1504</v>
      </c>
      <c r="C168" s="535"/>
      <c r="D168" s="535"/>
      <c r="E168" s="535"/>
      <c r="F168" s="535"/>
    </row>
    <row r="169" spans="1:6" ht="41.4" x14ac:dyDescent="0.25">
      <c r="A169" s="533" t="s">
        <v>1505</v>
      </c>
      <c r="B169" s="530" t="s">
        <v>1506</v>
      </c>
      <c r="C169" s="535"/>
      <c r="D169" s="535"/>
      <c r="E169" s="535"/>
      <c r="F169" s="535"/>
    </row>
    <row r="170" spans="1:6" ht="41.4" x14ac:dyDescent="0.25">
      <c r="A170" s="533" t="s">
        <v>1507</v>
      </c>
      <c r="B170" s="530" t="s">
        <v>1508</v>
      </c>
      <c r="C170" s="535"/>
      <c r="D170" s="535"/>
      <c r="E170" s="535"/>
      <c r="F170" s="535"/>
    </row>
    <row r="171" spans="1:6" ht="27.6" x14ac:dyDescent="0.25">
      <c r="A171" s="533" t="s">
        <v>1509</v>
      </c>
      <c r="B171" s="530" t="s">
        <v>1510</v>
      </c>
      <c r="C171" s="535"/>
      <c r="D171" s="535"/>
      <c r="E171" s="535"/>
      <c r="F171" s="535"/>
    </row>
    <row r="172" spans="1:6" ht="41.4" x14ac:dyDescent="0.25">
      <c r="A172" s="533" t="s">
        <v>1511</v>
      </c>
      <c r="B172" s="530" t="s">
        <v>1512</v>
      </c>
      <c r="C172" s="535"/>
      <c r="D172" s="535"/>
      <c r="E172" s="535"/>
      <c r="F172" s="535"/>
    </row>
    <row r="173" spans="1:6" ht="41.4" x14ac:dyDescent="0.25">
      <c r="A173" s="533" t="s">
        <v>1513</v>
      </c>
      <c r="B173" s="530" t="s">
        <v>1514</v>
      </c>
      <c r="C173" s="535"/>
      <c r="D173" s="535"/>
      <c r="E173" s="535"/>
      <c r="F173" s="535"/>
    </row>
    <row r="174" spans="1:6" ht="55.2" x14ac:dyDescent="0.25">
      <c r="A174" s="533" t="s">
        <v>1515</v>
      </c>
      <c r="B174" s="530" t="s">
        <v>1516</v>
      </c>
      <c r="C174" s="535"/>
      <c r="D174" s="535"/>
      <c r="E174" s="535"/>
      <c r="F174" s="535"/>
    </row>
    <row r="175" spans="1:6" ht="27.6" x14ac:dyDescent="0.25">
      <c r="A175" s="533" t="s">
        <v>1517</v>
      </c>
      <c r="B175" s="530" t="s">
        <v>1518</v>
      </c>
      <c r="C175" s="535"/>
      <c r="D175" s="535"/>
      <c r="E175" s="535"/>
      <c r="F175" s="535"/>
    </row>
    <row r="176" spans="1:6" ht="27.6" x14ac:dyDescent="0.25">
      <c r="A176" s="533" t="s">
        <v>1519</v>
      </c>
      <c r="B176" s="530" t="s">
        <v>1520</v>
      </c>
      <c r="C176" s="554"/>
      <c r="D176" s="535"/>
      <c r="E176" s="535"/>
      <c r="F176" s="535"/>
    </row>
    <row r="177" spans="1:6" ht="27.6" x14ac:dyDescent="0.25">
      <c r="A177" s="533" t="s">
        <v>3047</v>
      </c>
      <c r="B177" s="716" t="s">
        <v>2795</v>
      </c>
      <c r="C177" s="145"/>
      <c r="D177" s="535"/>
      <c r="E177" s="535"/>
      <c r="F177" s="535"/>
    </row>
  </sheetData>
  <mergeCells count="13">
    <mergeCell ref="C46:C60"/>
    <mergeCell ref="C3:C17"/>
    <mergeCell ref="C18:C33"/>
    <mergeCell ref="C35:C38"/>
    <mergeCell ref="C39:C40"/>
    <mergeCell ref="C41:C45"/>
    <mergeCell ref="C81:C93"/>
    <mergeCell ref="C62:C63"/>
    <mergeCell ref="C64:C65"/>
    <mergeCell ref="C66:C68"/>
    <mergeCell ref="C69:C70"/>
    <mergeCell ref="C75:C78"/>
    <mergeCell ref="C79:C80"/>
  </mergeCells>
  <conditionalFormatting sqref="B178:B1048576 B1:B176">
    <cfRule type="duplicateValues" dxfId="0" priority="1"/>
  </conditionalFormatting>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42"/>
  <sheetViews>
    <sheetView topLeftCell="D1" workbookViewId="0">
      <selection activeCell="A42" sqref="A42"/>
    </sheetView>
  </sheetViews>
  <sheetFormatPr defaultColWidth="9.109375" defaultRowHeight="14.4" x14ac:dyDescent="0.3"/>
  <cols>
    <col min="1" max="1" width="9.109375" style="20"/>
    <col min="2" max="2" width="21.44140625" style="20" customWidth="1"/>
    <col min="3" max="3" width="15.88671875" style="20" customWidth="1"/>
    <col min="4" max="4" width="18" style="20" customWidth="1"/>
    <col min="5" max="5" width="26.5546875" style="20" customWidth="1"/>
    <col min="6" max="6" width="14.109375" style="20" customWidth="1"/>
    <col min="7" max="7" width="17" style="20" customWidth="1"/>
    <col min="8" max="8" width="21.33203125" style="20" customWidth="1"/>
    <col min="9" max="9" width="13.44140625" style="20" customWidth="1"/>
    <col min="10" max="10" width="17.5546875" style="20" customWidth="1"/>
    <col min="11" max="11" width="20.6640625" style="20" customWidth="1"/>
    <col min="12" max="12" width="16.6640625" style="20" customWidth="1"/>
    <col min="13" max="13" width="18" style="20" customWidth="1"/>
    <col min="14" max="14" width="26.33203125" style="20" customWidth="1"/>
    <col min="15" max="15" width="13.109375" style="20" customWidth="1"/>
    <col min="16" max="16" width="17" style="20" customWidth="1"/>
    <col min="17" max="16384" width="9.109375" style="20"/>
  </cols>
  <sheetData>
    <row r="1" spans="1:17" ht="24.75" customHeight="1" x14ac:dyDescent="0.3">
      <c r="A1" s="19" t="s">
        <v>703</v>
      </c>
    </row>
    <row r="2" spans="1:17" ht="15" thickBot="1" x14ac:dyDescent="0.35"/>
    <row r="3" spans="1:17" ht="87" thickBot="1" x14ac:dyDescent="0.35">
      <c r="A3" s="353" t="s">
        <v>234</v>
      </c>
      <c r="B3" s="387" t="s">
        <v>758</v>
      </c>
      <c r="C3" s="253" t="s">
        <v>410</v>
      </c>
      <c r="D3" s="352" t="s">
        <v>626</v>
      </c>
      <c r="E3" s="388" t="s">
        <v>654</v>
      </c>
      <c r="F3" s="389" t="s">
        <v>410</v>
      </c>
      <c r="G3" s="352" t="s">
        <v>626</v>
      </c>
      <c r="H3" s="387" t="s">
        <v>680</v>
      </c>
      <c r="I3" s="390" t="s">
        <v>410</v>
      </c>
      <c r="J3" s="352" t="s">
        <v>626</v>
      </c>
      <c r="K3" s="387" t="s">
        <v>681</v>
      </c>
      <c r="L3" s="390" t="s">
        <v>410</v>
      </c>
      <c r="M3" s="352" t="s">
        <v>626</v>
      </c>
      <c r="N3" s="387" t="s">
        <v>653</v>
      </c>
      <c r="O3" s="390" t="s">
        <v>410</v>
      </c>
      <c r="P3" s="352" t="s">
        <v>626</v>
      </c>
      <c r="Q3" s="38"/>
    </row>
    <row r="4" spans="1:17" ht="52.8" x14ac:dyDescent="0.3">
      <c r="A4" s="57" t="s">
        <v>411</v>
      </c>
      <c r="B4" s="555" t="s">
        <v>1521</v>
      </c>
      <c r="C4" s="59" t="s">
        <v>1522</v>
      </c>
      <c r="D4" s="59"/>
      <c r="E4" s="59"/>
      <c r="F4" s="59"/>
      <c r="G4" s="556"/>
      <c r="H4" s="534" t="s">
        <v>1106</v>
      </c>
      <c r="I4" s="556" t="s">
        <v>1523</v>
      </c>
      <c r="J4" s="62"/>
      <c r="K4" s="62"/>
      <c r="L4" s="62"/>
      <c r="M4" s="62"/>
      <c r="N4" s="62"/>
      <c r="O4" s="62"/>
      <c r="P4" s="62"/>
    </row>
    <row r="5" spans="1:17" ht="39.6" x14ac:dyDescent="0.3">
      <c r="A5" s="57" t="s">
        <v>1524</v>
      </c>
      <c r="B5" s="555"/>
      <c r="C5" s="59"/>
      <c r="D5" s="59"/>
      <c r="E5" s="59"/>
      <c r="F5" s="59"/>
      <c r="G5" s="556"/>
      <c r="H5" s="534" t="s">
        <v>1109</v>
      </c>
      <c r="I5" s="556" t="s">
        <v>1523</v>
      </c>
      <c r="J5" s="59"/>
      <c r="K5" s="59"/>
      <c r="L5" s="59"/>
      <c r="M5" s="59"/>
      <c r="N5" s="59"/>
      <c r="O5" s="59"/>
      <c r="P5" s="59"/>
    </row>
    <row r="6" spans="1:17" ht="26.4" x14ac:dyDescent="0.3">
      <c r="A6" s="57" t="s">
        <v>1525</v>
      </c>
      <c r="B6" s="555"/>
      <c r="C6" s="59"/>
      <c r="D6" s="59"/>
      <c r="E6" s="59"/>
      <c r="F6" s="59"/>
      <c r="G6" s="556"/>
      <c r="H6" s="534" t="s">
        <v>1112</v>
      </c>
      <c r="I6" s="556" t="s">
        <v>1523</v>
      </c>
      <c r="J6" s="59"/>
      <c r="K6" s="59"/>
      <c r="L6" s="59"/>
      <c r="M6" s="59"/>
      <c r="N6" s="59"/>
      <c r="O6" s="59"/>
      <c r="P6" s="59"/>
    </row>
    <row r="7" spans="1:17" ht="39.6" x14ac:dyDescent="0.3">
      <c r="A7" s="57" t="s">
        <v>1526</v>
      </c>
      <c r="B7" s="555"/>
      <c r="C7" s="59"/>
      <c r="D7" s="59"/>
      <c r="E7" s="59"/>
      <c r="F7" s="59"/>
      <c r="G7" s="556"/>
      <c r="H7" s="534" t="s">
        <v>1115</v>
      </c>
      <c r="I7" s="556" t="s">
        <v>1523</v>
      </c>
      <c r="J7" s="59"/>
      <c r="K7" s="59"/>
      <c r="L7" s="59"/>
      <c r="M7" s="59"/>
      <c r="N7" s="59"/>
      <c r="O7" s="59"/>
      <c r="P7" s="59"/>
    </row>
    <row r="8" spans="1:17" ht="26.4" x14ac:dyDescent="0.3">
      <c r="A8" s="57" t="s">
        <v>1527</v>
      </c>
      <c r="B8" s="59"/>
      <c r="C8" s="59"/>
      <c r="D8" s="59"/>
      <c r="E8" s="59"/>
      <c r="F8" s="59"/>
      <c r="G8" s="556"/>
      <c r="H8" s="534" t="s">
        <v>1118</v>
      </c>
      <c r="I8" s="556" t="s">
        <v>1523</v>
      </c>
      <c r="J8" s="59"/>
      <c r="K8" s="59"/>
      <c r="L8" s="59"/>
      <c r="M8" s="59"/>
      <c r="N8" s="59"/>
      <c r="O8" s="59"/>
      <c r="P8" s="59"/>
    </row>
    <row r="9" spans="1:17" ht="39.6" x14ac:dyDescent="0.3">
      <c r="A9" s="57" t="s">
        <v>1528</v>
      </c>
      <c r="B9" s="59"/>
      <c r="C9" s="59"/>
      <c r="D9" s="59"/>
      <c r="E9" s="59"/>
      <c r="F9" s="59"/>
      <c r="G9" s="556"/>
      <c r="H9" s="534" t="s">
        <v>1121</v>
      </c>
      <c r="I9" s="556" t="s">
        <v>1523</v>
      </c>
      <c r="J9" s="59"/>
      <c r="K9" s="59"/>
      <c r="L9" s="59"/>
      <c r="M9" s="59"/>
      <c r="N9" s="59"/>
      <c r="O9" s="59"/>
      <c r="P9" s="59"/>
    </row>
    <row r="10" spans="1:17" ht="39.6" x14ac:dyDescent="0.3">
      <c r="A10" s="57" t="s">
        <v>1529</v>
      </c>
      <c r="B10" s="59"/>
      <c r="C10" s="59"/>
      <c r="D10" s="59"/>
      <c r="E10" s="59"/>
      <c r="F10" s="59"/>
      <c r="G10" s="556"/>
      <c r="H10" s="534" t="s">
        <v>1124</v>
      </c>
      <c r="I10" s="556" t="s">
        <v>1523</v>
      </c>
      <c r="J10" s="59"/>
      <c r="K10" s="59"/>
      <c r="L10" s="59"/>
      <c r="M10" s="59"/>
      <c r="N10" s="59"/>
      <c r="O10" s="59"/>
      <c r="P10" s="59"/>
    </row>
    <row r="11" spans="1:17" ht="39.6" x14ac:dyDescent="0.3">
      <c r="A11" s="57" t="s">
        <v>1530</v>
      </c>
      <c r="B11" s="59"/>
      <c r="C11" s="59"/>
      <c r="D11" s="59"/>
      <c r="E11" s="59"/>
      <c r="F11" s="59"/>
      <c r="G11" s="556"/>
      <c r="H11" s="534" t="s">
        <v>1127</v>
      </c>
      <c r="I11" s="556" t="s">
        <v>1523</v>
      </c>
      <c r="J11" s="59"/>
      <c r="K11" s="59"/>
      <c r="L11" s="59"/>
      <c r="M11" s="59"/>
      <c r="N11" s="59"/>
      <c r="O11" s="59"/>
      <c r="P11" s="59"/>
    </row>
    <row r="12" spans="1:17" ht="52.8" x14ac:dyDescent="0.3">
      <c r="A12" s="57" t="s">
        <v>1531</v>
      </c>
      <c r="B12" s="59"/>
      <c r="C12" s="59"/>
      <c r="D12" s="59"/>
      <c r="E12" s="59"/>
      <c r="F12" s="59"/>
      <c r="G12" s="556"/>
      <c r="H12" s="534" t="s">
        <v>1130</v>
      </c>
      <c r="I12" s="556" t="s">
        <v>1523</v>
      </c>
      <c r="J12" s="59"/>
      <c r="K12" s="59"/>
      <c r="L12" s="59"/>
      <c r="M12" s="59"/>
      <c r="N12" s="59"/>
      <c r="O12" s="59"/>
      <c r="P12" s="59"/>
    </row>
    <row r="13" spans="1:17" ht="52.8" x14ac:dyDescent="0.3">
      <c r="A13" s="57" t="s">
        <v>1532</v>
      </c>
      <c r="B13" s="57"/>
      <c r="C13" s="57"/>
      <c r="D13" s="57"/>
      <c r="E13" s="57"/>
      <c r="F13" s="57"/>
      <c r="G13" s="557"/>
      <c r="H13" s="534" t="s">
        <v>1133</v>
      </c>
      <c r="I13" s="556" t="s">
        <v>1523</v>
      </c>
      <c r="J13" s="57"/>
      <c r="K13" s="57"/>
      <c r="L13" s="57"/>
      <c r="M13" s="57"/>
      <c r="N13" s="57"/>
      <c r="O13" s="57"/>
      <c r="P13" s="57"/>
    </row>
    <row r="14" spans="1:17" ht="39.6" x14ac:dyDescent="0.3">
      <c r="A14" s="57" t="s">
        <v>1533</v>
      </c>
      <c r="B14" s="57"/>
      <c r="C14" s="57"/>
      <c r="D14" s="57"/>
      <c r="E14" s="57"/>
      <c r="F14" s="57"/>
      <c r="G14" s="557"/>
      <c r="H14" s="534" t="s">
        <v>1136</v>
      </c>
      <c r="I14" s="556" t="s">
        <v>1523</v>
      </c>
      <c r="J14" s="57"/>
      <c r="K14" s="57"/>
      <c r="L14" s="57"/>
      <c r="M14" s="57"/>
      <c r="N14" s="57"/>
      <c r="O14" s="57"/>
      <c r="P14" s="57"/>
    </row>
    <row r="15" spans="1:17" ht="39.6" x14ac:dyDescent="0.3">
      <c r="A15" s="57" t="s">
        <v>1534</v>
      </c>
      <c r="B15" s="57"/>
      <c r="C15" s="57"/>
      <c r="D15" s="57"/>
      <c r="E15" s="57"/>
      <c r="F15" s="57"/>
      <c r="G15" s="557"/>
      <c r="H15" s="534" t="s">
        <v>1139</v>
      </c>
      <c r="I15" s="556" t="s">
        <v>1523</v>
      </c>
      <c r="J15" s="57"/>
      <c r="K15" s="57"/>
      <c r="L15" s="57"/>
      <c r="M15" s="57"/>
      <c r="N15" s="57"/>
      <c r="O15" s="57"/>
      <c r="P15" s="57"/>
    </row>
    <row r="16" spans="1:17" ht="52.8" x14ac:dyDescent="0.3">
      <c r="A16" s="57" t="s">
        <v>1535</v>
      </c>
      <c r="B16" s="57"/>
      <c r="C16" s="57"/>
      <c r="D16" s="57"/>
      <c r="E16" s="57"/>
      <c r="F16" s="57"/>
      <c r="G16" s="557"/>
      <c r="H16" s="534" t="s">
        <v>1142</v>
      </c>
      <c r="I16" s="556" t="s">
        <v>1523</v>
      </c>
      <c r="J16" s="57"/>
      <c r="K16" s="57"/>
      <c r="L16" s="57"/>
      <c r="M16" s="57"/>
      <c r="N16" s="57"/>
      <c r="O16" s="57"/>
      <c r="P16" s="57"/>
    </row>
    <row r="17" spans="1:16" ht="39.6" x14ac:dyDescent="0.3">
      <c r="A17" s="57" t="s">
        <v>1536</v>
      </c>
      <c r="B17" s="57"/>
      <c r="C17" s="57"/>
      <c r="D17" s="57"/>
      <c r="E17" s="57"/>
      <c r="F17" s="57"/>
      <c r="G17" s="557"/>
      <c r="H17" s="534" t="s">
        <v>1145</v>
      </c>
      <c r="I17" s="556" t="s">
        <v>1523</v>
      </c>
      <c r="J17" s="57"/>
      <c r="K17" s="57"/>
      <c r="L17" s="57"/>
      <c r="M17" s="57"/>
      <c r="N17" s="57"/>
      <c r="O17" s="57"/>
      <c r="P17" s="57"/>
    </row>
    <row r="18" spans="1:16" ht="40.200000000000003" thickBot="1" x14ac:dyDescent="0.35">
      <c r="A18" s="57" t="s">
        <v>1537</v>
      </c>
      <c r="B18" s="57"/>
      <c r="C18" s="57"/>
      <c r="D18" s="57"/>
      <c r="E18" s="57"/>
      <c r="F18" s="57"/>
      <c r="G18" s="557"/>
      <c r="H18" s="534" t="s">
        <v>1148</v>
      </c>
      <c r="I18" s="556" t="s">
        <v>1523</v>
      </c>
      <c r="J18" s="57"/>
      <c r="K18" s="57"/>
      <c r="L18" s="57"/>
      <c r="M18" s="57"/>
      <c r="N18" s="57"/>
      <c r="O18" s="57"/>
      <c r="P18" s="57"/>
    </row>
    <row r="19" spans="1:16" ht="39.6" x14ac:dyDescent="0.3">
      <c r="A19" s="57" t="s">
        <v>1538</v>
      </c>
      <c r="B19" s="57"/>
      <c r="C19" s="57"/>
      <c r="D19" s="558"/>
      <c r="E19" s="559"/>
      <c r="F19" s="560"/>
      <c r="G19" s="557"/>
      <c r="H19" s="534" t="s">
        <v>1539</v>
      </c>
      <c r="I19" s="556" t="s">
        <v>1522</v>
      </c>
      <c r="J19" s="57"/>
      <c r="K19" s="57"/>
      <c r="L19" s="57"/>
      <c r="M19" s="57"/>
      <c r="N19" s="57"/>
      <c r="O19" s="57"/>
      <c r="P19" s="57"/>
    </row>
    <row r="20" spans="1:16" ht="39.6" x14ac:dyDescent="0.3">
      <c r="A20" s="57" t="s">
        <v>1540</v>
      </c>
      <c r="B20" s="57"/>
      <c r="C20" s="57"/>
      <c r="D20" s="561"/>
      <c r="E20" s="555"/>
      <c r="F20" s="562"/>
      <c r="G20" s="557"/>
      <c r="H20" s="534" t="s">
        <v>1541</v>
      </c>
      <c r="I20" s="556" t="s">
        <v>1522</v>
      </c>
      <c r="J20" s="57"/>
      <c r="K20" s="57"/>
      <c r="L20" s="57"/>
      <c r="M20" s="57"/>
      <c r="N20" s="57"/>
      <c r="O20" s="57"/>
      <c r="P20" s="57"/>
    </row>
    <row r="21" spans="1:16" ht="39.6" x14ac:dyDescent="0.3">
      <c r="A21" s="57" t="s">
        <v>1542</v>
      </c>
      <c r="B21" s="57"/>
      <c r="C21" s="57"/>
      <c r="D21" s="561"/>
      <c r="E21" s="555"/>
      <c r="F21" s="562"/>
      <c r="G21" s="557"/>
      <c r="H21" s="534" t="s">
        <v>1543</v>
      </c>
      <c r="I21" s="556" t="s">
        <v>1522</v>
      </c>
      <c r="J21" s="57"/>
      <c r="K21" s="57"/>
      <c r="L21" s="57"/>
      <c r="M21" s="57"/>
      <c r="N21" s="57"/>
      <c r="O21" s="57"/>
      <c r="P21" s="57"/>
    </row>
    <row r="22" spans="1:16" ht="26.4" x14ac:dyDescent="0.3">
      <c r="A22" s="57" t="s">
        <v>1544</v>
      </c>
      <c r="B22" s="57"/>
      <c r="C22" s="57"/>
      <c r="D22" s="563"/>
      <c r="F22" s="562"/>
      <c r="G22" s="557"/>
      <c r="H22" s="534" t="s">
        <v>1545</v>
      </c>
      <c r="I22" s="556" t="s">
        <v>1522</v>
      </c>
      <c r="J22" s="57"/>
      <c r="K22" s="57"/>
      <c r="L22" s="57"/>
      <c r="M22" s="57"/>
      <c r="N22" s="57"/>
      <c r="O22" s="57"/>
      <c r="P22" s="57"/>
    </row>
    <row r="23" spans="1:16" ht="39.6" x14ac:dyDescent="0.3">
      <c r="A23" s="57" t="s">
        <v>1546</v>
      </c>
      <c r="B23" s="57"/>
      <c r="C23" s="57"/>
      <c r="D23" s="563"/>
      <c r="E23" s="555"/>
      <c r="F23" s="562"/>
      <c r="G23" s="557"/>
      <c r="H23" s="534" t="s">
        <v>1547</v>
      </c>
      <c r="I23" s="556" t="s">
        <v>1522</v>
      </c>
      <c r="J23" s="57"/>
      <c r="K23" s="57"/>
      <c r="L23" s="57"/>
      <c r="M23" s="57"/>
      <c r="N23" s="57"/>
      <c r="O23" s="57"/>
      <c r="P23" s="57"/>
    </row>
    <row r="24" spans="1:16" ht="39.6" x14ac:dyDescent="0.3">
      <c r="A24" s="57" t="s">
        <v>1548</v>
      </c>
      <c r="B24" s="57"/>
      <c r="C24" s="57"/>
      <c r="D24" s="563"/>
      <c r="E24" s="564"/>
      <c r="F24" s="565"/>
      <c r="G24" s="557"/>
      <c r="H24" s="534" t="s">
        <v>1549</v>
      </c>
      <c r="I24" s="556" t="s">
        <v>1522</v>
      </c>
      <c r="J24" s="57"/>
      <c r="K24" s="57"/>
      <c r="L24" s="57"/>
      <c r="M24" s="57"/>
      <c r="N24" s="57"/>
      <c r="O24" s="57"/>
      <c r="P24" s="57"/>
    </row>
    <row r="25" spans="1:16" ht="52.8" x14ac:dyDescent="0.3">
      <c r="A25" s="57" t="s">
        <v>1550</v>
      </c>
      <c r="B25" s="57"/>
      <c r="C25" s="57"/>
      <c r="D25" s="563"/>
      <c r="E25" s="555"/>
      <c r="F25" s="566"/>
      <c r="G25" s="557"/>
      <c r="H25" s="534" t="s">
        <v>1551</v>
      </c>
      <c r="I25" s="556" t="s">
        <v>1522</v>
      </c>
      <c r="J25" s="57"/>
      <c r="K25" s="57"/>
      <c r="L25" s="57"/>
      <c r="M25" s="57"/>
      <c r="N25" s="57"/>
      <c r="O25" s="57"/>
      <c r="P25" s="57"/>
    </row>
    <row r="26" spans="1:16" ht="39.6" x14ac:dyDescent="0.3">
      <c r="A26" s="57" t="s">
        <v>1552</v>
      </c>
      <c r="B26" s="57"/>
      <c r="C26" s="57"/>
      <c r="D26" s="567"/>
      <c r="E26" s="568"/>
      <c r="F26" s="569"/>
      <c r="G26" s="557"/>
      <c r="H26" s="534" t="s">
        <v>1553</v>
      </c>
      <c r="I26" s="556" t="s">
        <v>1522</v>
      </c>
      <c r="J26" s="57"/>
      <c r="K26" s="57"/>
      <c r="L26" s="57"/>
      <c r="M26" s="57"/>
      <c r="N26" s="57"/>
      <c r="O26" s="57"/>
      <c r="P26" s="57"/>
    </row>
    <row r="27" spans="1:16" ht="39.6" x14ac:dyDescent="0.3">
      <c r="A27" s="57" t="s">
        <v>1554</v>
      </c>
      <c r="B27" s="57"/>
      <c r="C27" s="57"/>
      <c r="D27" s="561"/>
      <c r="E27" s="555"/>
      <c r="F27" s="570"/>
      <c r="G27" s="557"/>
      <c r="H27" s="534" t="s">
        <v>1555</v>
      </c>
      <c r="I27" s="556" t="s">
        <v>1522</v>
      </c>
      <c r="J27" s="57"/>
      <c r="K27" s="57"/>
      <c r="L27" s="57"/>
      <c r="M27" s="57"/>
      <c r="N27" s="57"/>
      <c r="O27" s="57"/>
      <c r="P27" s="57"/>
    </row>
    <row r="28" spans="1:16" ht="66" x14ac:dyDescent="0.3">
      <c r="A28" s="57" t="s">
        <v>1556</v>
      </c>
      <c r="B28" s="57"/>
      <c r="C28" s="57"/>
      <c r="D28" s="563"/>
      <c r="E28" s="564"/>
      <c r="F28" s="565"/>
      <c r="G28" s="557"/>
      <c r="H28" s="534" t="s">
        <v>1557</v>
      </c>
      <c r="I28" s="556" t="s">
        <v>1522</v>
      </c>
      <c r="J28" s="57"/>
      <c r="K28" s="57"/>
      <c r="L28" s="57"/>
      <c r="M28" s="57"/>
      <c r="N28" s="57"/>
      <c r="O28" s="57"/>
      <c r="P28" s="57"/>
    </row>
    <row r="29" spans="1:16" ht="52.8" x14ac:dyDescent="0.3">
      <c r="A29" s="57" t="s">
        <v>1558</v>
      </c>
      <c r="B29" s="57"/>
      <c r="C29" s="57"/>
      <c r="D29" s="563"/>
      <c r="E29" s="564"/>
      <c r="F29" s="565"/>
      <c r="G29" s="557"/>
      <c r="H29" s="534" t="s">
        <v>1559</v>
      </c>
      <c r="I29" s="556" t="s">
        <v>1522</v>
      </c>
      <c r="J29" s="57"/>
      <c r="K29" s="57"/>
      <c r="L29" s="57"/>
      <c r="M29" s="57"/>
      <c r="N29" s="57"/>
      <c r="O29" s="57"/>
      <c r="P29" s="57"/>
    </row>
    <row r="30" spans="1:16" ht="39.6" x14ac:dyDescent="0.3">
      <c r="A30" s="57" t="s">
        <v>1560</v>
      </c>
      <c r="B30" s="57"/>
      <c r="C30" s="57"/>
      <c r="D30" s="563"/>
      <c r="E30" s="564"/>
      <c r="F30" s="565"/>
      <c r="G30" s="557"/>
      <c r="H30" s="534" t="s">
        <v>1561</v>
      </c>
      <c r="I30" s="556" t="s">
        <v>1522</v>
      </c>
      <c r="J30" s="57"/>
      <c r="K30" s="57"/>
      <c r="L30" s="57"/>
      <c r="M30" s="57"/>
      <c r="N30" s="57"/>
      <c r="O30" s="57"/>
      <c r="P30" s="57"/>
    </row>
    <row r="31" spans="1:16" ht="39.6" x14ac:dyDescent="0.3">
      <c r="A31" s="57" t="s">
        <v>1562</v>
      </c>
      <c r="B31" s="57"/>
      <c r="C31" s="57"/>
      <c r="D31" s="561"/>
      <c r="E31" s="564"/>
      <c r="F31" s="565"/>
      <c r="G31" s="557"/>
      <c r="H31" s="534" t="s">
        <v>1563</v>
      </c>
      <c r="I31" s="556" t="s">
        <v>1522</v>
      </c>
      <c r="J31" s="57"/>
      <c r="K31" s="57"/>
      <c r="L31" s="57"/>
      <c r="M31" s="57"/>
      <c r="N31" s="57"/>
      <c r="O31" s="57"/>
      <c r="P31" s="57"/>
    </row>
    <row r="32" spans="1:16" ht="39.6" x14ac:dyDescent="0.3">
      <c r="A32" s="57" t="s">
        <v>1564</v>
      </c>
      <c r="B32" s="57"/>
      <c r="C32" s="57"/>
      <c r="D32" s="561"/>
      <c r="E32" s="564"/>
      <c r="F32" s="565"/>
      <c r="G32" s="557"/>
      <c r="H32" s="534" t="s">
        <v>1565</v>
      </c>
      <c r="I32" s="556" t="s">
        <v>1522</v>
      </c>
      <c r="J32" s="57"/>
      <c r="K32" s="57"/>
      <c r="L32" s="57"/>
      <c r="M32" s="57"/>
      <c r="N32" s="57"/>
      <c r="O32" s="57"/>
      <c r="P32" s="57"/>
    </row>
    <row r="33" spans="1:16" ht="39.6" x14ac:dyDescent="0.3">
      <c r="A33" s="57" t="s">
        <v>1566</v>
      </c>
      <c r="B33" s="57"/>
      <c r="C33" s="57"/>
      <c r="D33" s="563"/>
      <c r="E33" s="555"/>
      <c r="F33" s="565"/>
      <c r="G33" s="557"/>
      <c r="H33" s="534" t="s">
        <v>1567</v>
      </c>
      <c r="I33" s="556" t="s">
        <v>1522</v>
      </c>
      <c r="J33" s="57"/>
      <c r="K33" s="57"/>
      <c r="L33" s="57"/>
      <c r="M33" s="57"/>
      <c r="N33" s="57"/>
      <c r="O33" s="57"/>
      <c r="P33" s="57"/>
    </row>
    <row r="34" spans="1:16" ht="39.6" x14ac:dyDescent="0.3">
      <c r="A34" s="57" t="s">
        <v>1568</v>
      </c>
      <c r="B34" s="57"/>
      <c r="C34" s="57"/>
      <c r="D34" s="563"/>
      <c r="E34" s="555"/>
      <c r="F34" s="562"/>
      <c r="G34" s="557"/>
      <c r="H34" s="534" t="s">
        <v>1569</v>
      </c>
      <c r="I34" s="556" t="s">
        <v>1522</v>
      </c>
      <c r="J34" s="57"/>
      <c r="K34" s="57"/>
      <c r="L34" s="57"/>
      <c r="M34" s="57"/>
      <c r="N34" s="57"/>
      <c r="O34" s="57"/>
      <c r="P34" s="57"/>
    </row>
    <row r="35" spans="1:16" ht="39.6" x14ac:dyDescent="0.3">
      <c r="A35" s="57" t="s">
        <v>1570</v>
      </c>
      <c r="B35" s="57"/>
      <c r="C35" s="57"/>
      <c r="D35" s="57"/>
      <c r="E35" s="57"/>
      <c r="F35" s="57"/>
      <c r="G35" s="557"/>
      <c r="H35" s="534" t="s">
        <v>1571</v>
      </c>
      <c r="I35" s="556" t="s">
        <v>1522</v>
      </c>
      <c r="J35" s="57"/>
      <c r="K35" s="57"/>
      <c r="L35" s="57"/>
      <c r="M35" s="57"/>
      <c r="N35" s="57"/>
      <c r="O35" s="57"/>
      <c r="P35" s="57"/>
    </row>
    <row r="36" spans="1:16" ht="52.8" x14ac:dyDescent="0.3">
      <c r="A36" s="57" t="s">
        <v>1572</v>
      </c>
      <c r="B36" s="57"/>
      <c r="C36" s="57"/>
      <c r="D36" s="57"/>
      <c r="E36" s="57"/>
      <c r="F36" s="57"/>
      <c r="G36" s="557"/>
      <c r="H36" s="534" t="s">
        <v>1573</v>
      </c>
      <c r="I36" s="556" t="s">
        <v>1522</v>
      </c>
      <c r="J36" s="57"/>
      <c r="K36" s="57"/>
      <c r="L36" s="57"/>
      <c r="M36" s="57"/>
      <c r="N36" s="57"/>
      <c r="O36" s="57"/>
      <c r="P36" s="57"/>
    </row>
    <row r="37" spans="1:16" ht="52.8" x14ac:dyDescent="0.3">
      <c r="A37" s="57" t="s">
        <v>1574</v>
      </c>
      <c r="B37" s="57"/>
      <c r="C37" s="57"/>
      <c r="D37" s="57"/>
      <c r="E37" s="57"/>
      <c r="F37" s="57"/>
      <c r="G37" s="557"/>
      <c r="H37" s="534" t="s">
        <v>1575</v>
      </c>
      <c r="I37" s="556" t="s">
        <v>1522</v>
      </c>
      <c r="J37" s="57"/>
      <c r="K37" s="57"/>
      <c r="L37" s="57"/>
      <c r="M37" s="57"/>
      <c r="N37" s="57"/>
      <c r="O37" s="57"/>
      <c r="P37" s="57"/>
    </row>
    <row r="38" spans="1:16" ht="39.6" x14ac:dyDescent="0.3">
      <c r="A38" s="57" t="s">
        <v>1576</v>
      </c>
      <c r="B38" s="57"/>
      <c r="C38" s="57"/>
      <c r="D38" s="57"/>
      <c r="E38" s="57"/>
      <c r="F38" s="57"/>
      <c r="G38" s="557"/>
      <c r="H38" s="534" t="s">
        <v>1577</v>
      </c>
      <c r="I38" s="556" t="s">
        <v>1522</v>
      </c>
      <c r="J38" s="57"/>
      <c r="K38" s="57"/>
      <c r="L38" s="57"/>
      <c r="M38" s="57"/>
      <c r="N38" s="57"/>
      <c r="O38" s="57"/>
      <c r="P38" s="57"/>
    </row>
    <row r="39" spans="1:16" ht="53.4" thickBot="1" x14ac:dyDescent="0.35">
      <c r="A39" s="57" t="s">
        <v>1578</v>
      </c>
      <c r="B39" s="57"/>
      <c r="C39" s="57"/>
      <c r="D39" s="57"/>
      <c r="E39" s="57"/>
      <c r="F39" s="30"/>
      <c r="G39" s="557"/>
      <c r="H39" s="537" t="s">
        <v>1579</v>
      </c>
      <c r="I39" s="556" t="s">
        <v>1522</v>
      </c>
      <c r="J39" s="57"/>
      <c r="K39" s="57"/>
      <c r="L39" s="57"/>
      <c r="M39" s="57"/>
      <c r="N39" s="57"/>
      <c r="O39" s="57"/>
      <c r="P39" s="57"/>
    </row>
    <row r="40" spans="1:16" ht="52.8" x14ac:dyDescent="0.3">
      <c r="A40" s="57" t="s">
        <v>1580</v>
      </c>
      <c r="B40" s="57"/>
      <c r="C40" s="57"/>
      <c r="D40" s="57"/>
      <c r="E40" s="57"/>
      <c r="G40" s="557"/>
      <c r="H40" s="534" t="s">
        <v>1581</v>
      </c>
      <c r="I40" s="556" t="s">
        <v>1522</v>
      </c>
      <c r="J40" s="57"/>
      <c r="K40" s="57"/>
      <c r="L40" s="57"/>
      <c r="M40" s="57"/>
      <c r="N40" s="57"/>
      <c r="O40" s="57"/>
      <c r="P40" s="57"/>
    </row>
    <row r="41" spans="1:16" ht="66" x14ac:dyDescent="0.3">
      <c r="A41" s="57" t="s">
        <v>1582</v>
      </c>
      <c r="B41" s="57"/>
      <c r="C41" s="57"/>
      <c r="D41" s="57"/>
      <c r="E41" s="57"/>
      <c r="F41" s="57"/>
      <c r="G41" s="557"/>
      <c r="H41" s="534" t="s">
        <v>1583</v>
      </c>
      <c r="I41" s="556" t="s">
        <v>1522</v>
      </c>
      <c r="J41" s="57"/>
      <c r="K41" s="57"/>
      <c r="L41" s="57"/>
      <c r="M41" s="57"/>
      <c r="N41" s="57"/>
      <c r="O41" s="57"/>
      <c r="P41" s="57"/>
    </row>
    <row r="42" spans="1:16" ht="105.6" x14ac:dyDescent="0.3">
      <c r="A42" s="57" t="s">
        <v>1584</v>
      </c>
      <c r="B42" s="57"/>
      <c r="C42" s="57"/>
      <c r="D42" s="57"/>
      <c r="E42" s="57"/>
      <c r="F42" s="57"/>
      <c r="G42" s="557"/>
      <c r="H42" s="550" t="s">
        <v>1585</v>
      </c>
      <c r="I42" s="556" t="s">
        <v>1522</v>
      </c>
      <c r="J42" s="57"/>
      <c r="K42" s="57"/>
      <c r="L42" s="57"/>
      <c r="M42" s="57"/>
      <c r="N42" s="57"/>
      <c r="O42" s="57"/>
      <c r="P42" s="57"/>
    </row>
  </sheetData>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I26"/>
  <sheetViews>
    <sheetView workbookViewId="0">
      <selection activeCell="E18" sqref="E18"/>
    </sheetView>
  </sheetViews>
  <sheetFormatPr defaultRowHeight="13.2" x14ac:dyDescent="0.25"/>
  <cols>
    <col min="1" max="1" width="18.88671875" customWidth="1"/>
    <col min="2" max="2" width="90.6640625" customWidth="1"/>
    <col min="3" max="3" width="42.44140625" customWidth="1"/>
    <col min="4" max="4" width="10.109375" customWidth="1"/>
    <col min="5" max="5" width="10.88671875" customWidth="1"/>
    <col min="6" max="6" width="13.88671875" customWidth="1"/>
    <col min="7" max="7" width="12.6640625" customWidth="1"/>
    <col min="8" max="8" width="11.5546875" customWidth="1"/>
    <col min="9" max="9" width="12.109375" customWidth="1"/>
  </cols>
  <sheetData>
    <row r="1" spans="1:9" s="3" customFormat="1" ht="48" customHeight="1" thickBot="1" x14ac:dyDescent="0.35">
      <c r="A1" s="906" t="s">
        <v>683</v>
      </c>
      <c r="B1" s="907"/>
      <c r="C1" s="907"/>
    </row>
    <row r="2" spans="1:9" ht="15" thickBot="1" x14ac:dyDescent="0.35">
      <c r="A2" s="218" t="s">
        <v>234</v>
      </c>
      <c r="B2" s="219" t="s">
        <v>1</v>
      </c>
      <c r="C2" s="220" t="s">
        <v>2</v>
      </c>
    </row>
    <row r="3" spans="1:9" ht="15.6" x14ac:dyDescent="0.3">
      <c r="A3" s="162" t="s">
        <v>446</v>
      </c>
      <c r="B3" s="163" t="s">
        <v>807</v>
      </c>
      <c r="C3" s="582">
        <v>71</v>
      </c>
    </row>
    <row r="4" spans="1:9" ht="15.6" x14ac:dyDescent="0.3">
      <c r="A4" s="165" t="s">
        <v>93</v>
      </c>
      <c r="B4" s="215" t="s">
        <v>43</v>
      </c>
      <c r="C4" s="583">
        <v>67</v>
      </c>
    </row>
    <row r="5" spans="1:9" ht="15.6" x14ac:dyDescent="0.3">
      <c r="A5" s="165" t="s">
        <v>94</v>
      </c>
      <c r="B5" s="215" t="s">
        <v>44</v>
      </c>
      <c r="C5" s="583">
        <v>4</v>
      </c>
    </row>
    <row r="6" spans="1:9" ht="28.8" x14ac:dyDescent="0.3">
      <c r="A6" s="165" t="s">
        <v>516</v>
      </c>
      <c r="B6" s="216" t="s">
        <v>715</v>
      </c>
      <c r="C6" s="584">
        <v>67</v>
      </c>
    </row>
    <row r="7" spans="1:9" ht="28.8" x14ac:dyDescent="0.3">
      <c r="A7" s="165" t="s">
        <v>714</v>
      </c>
      <c r="B7" s="216" t="s">
        <v>716</v>
      </c>
      <c r="C7" s="584">
        <v>4</v>
      </c>
    </row>
    <row r="8" spans="1:9" ht="28.8" x14ac:dyDescent="0.3">
      <c r="A8" s="165" t="s">
        <v>95</v>
      </c>
      <c r="B8" s="160" t="s">
        <v>808</v>
      </c>
      <c r="C8" s="583">
        <v>7</v>
      </c>
    </row>
    <row r="9" spans="1:9" ht="15.6" x14ac:dyDescent="0.3">
      <c r="A9" s="165" t="s">
        <v>447</v>
      </c>
      <c r="B9" s="215" t="s">
        <v>43</v>
      </c>
      <c r="C9" s="583">
        <v>6</v>
      </c>
    </row>
    <row r="10" spans="1:9" ht="15.6" x14ac:dyDescent="0.3">
      <c r="A10" s="165" t="s">
        <v>448</v>
      </c>
      <c r="B10" s="215" t="s">
        <v>44</v>
      </c>
      <c r="C10" s="583">
        <v>1</v>
      </c>
    </row>
    <row r="11" spans="1:9" ht="14.4" x14ac:dyDescent="0.3">
      <c r="A11" s="165" t="s">
        <v>96</v>
      </c>
      <c r="B11" s="160" t="s">
        <v>809</v>
      </c>
      <c r="C11" s="166"/>
    </row>
    <row r="12" spans="1:9" ht="14.4" x14ac:dyDescent="0.3">
      <c r="A12" s="165" t="s">
        <v>449</v>
      </c>
      <c r="B12" s="215" t="s">
        <v>664</v>
      </c>
      <c r="C12" s="166">
        <v>1130</v>
      </c>
      <c r="D12" s="358"/>
    </row>
    <row r="13" spans="1:9" ht="14.4" x14ac:dyDescent="0.3">
      <c r="A13" s="165" t="s">
        <v>450</v>
      </c>
      <c r="B13" s="215" t="s">
        <v>665</v>
      </c>
      <c r="C13" s="166">
        <v>3418</v>
      </c>
    </row>
    <row r="14" spans="1:9" ht="14.4" x14ac:dyDescent="0.3">
      <c r="A14" s="165" t="s">
        <v>451</v>
      </c>
      <c r="B14" s="215" t="s">
        <v>45</v>
      </c>
      <c r="C14" s="166">
        <v>3</v>
      </c>
    </row>
    <row r="15" spans="1:9" ht="14.4" x14ac:dyDescent="0.3">
      <c r="A15" s="165" t="s">
        <v>452</v>
      </c>
      <c r="B15" s="215" t="s">
        <v>46</v>
      </c>
      <c r="C15" s="166">
        <v>148</v>
      </c>
      <c r="G15" s="721"/>
      <c r="H15" s="721"/>
      <c r="I15" s="721"/>
    </row>
    <row r="16" spans="1:9" ht="14.4" x14ac:dyDescent="0.3">
      <c r="A16" s="165" t="s">
        <v>453</v>
      </c>
      <c r="B16" s="216" t="s">
        <v>304</v>
      </c>
      <c r="C16" s="166">
        <v>57</v>
      </c>
    </row>
    <row r="17" spans="1:3" ht="28.8" x14ac:dyDescent="0.3">
      <c r="A17" s="165" t="s">
        <v>515</v>
      </c>
      <c r="B17" s="216" t="s">
        <v>810</v>
      </c>
      <c r="C17" s="166">
        <v>4938</v>
      </c>
    </row>
    <row r="18" spans="1:3" ht="16.95" customHeight="1" x14ac:dyDescent="0.3">
      <c r="A18" s="165" t="s">
        <v>454</v>
      </c>
      <c r="B18" s="217" t="s">
        <v>606</v>
      </c>
      <c r="C18" s="166">
        <v>24</v>
      </c>
    </row>
    <row r="19" spans="1:3" ht="14.4" x14ac:dyDescent="0.3">
      <c r="A19" s="396" t="s">
        <v>455</v>
      </c>
      <c r="B19" s="225" t="s">
        <v>646</v>
      </c>
      <c r="C19" s="166" t="s">
        <v>604</v>
      </c>
    </row>
    <row r="20" spans="1:3" ht="14.4" x14ac:dyDescent="0.3">
      <c r="A20" s="165" t="s">
        <v>97</v>
      </c>
      <c r="B20" s="160" t="s">
        <v>607</v>
      </c>
      <c r="C20" s="166">
        <v>3515</v>
      </c>
    </row>
    <row r="21" spans="1:3" ht="15.75" customHeight="1" x14ac:dyDescent="0.3">
      <c r="A21" s="165" t="s">
        <v>456</v>
      </c>
      <c r="B21" s="225" t="s">
        <v>608</v>
      </c>
      <c r="C21" s="166" t="s">
        <v>605</v>
      </c>
    </row>
    <row r="22" spans="1:3" ht="14.4" x14ac:dyDescent="0.3">
      <c r="A22" s="399" t="s">
        <v>684</v>
      </c>
      <c r="B22" s="411" t="s">
        <v>706</v>
      </c>
      <c r="C22" s="586" t="s">
        <v>17</v>
      </c>
    </row>
    <row r="23" spans="1:3" ht="14.4" x14ac:dyDescent="0.3">
      <c r="A23" s="398" t="s">
        <v>685</v>
      </c>
      <c r="B23" s="412" t="s">
        <v>686</v>
      </c>
      <c r="C23" s="586">
        <v>4</v>
      </c>
    </row>
    <row r="24" spans="1:3" ht="14.4" x14ac:dyDescent="0.3">
      <c r="A24" s="398" t="s">
        <v>687</v>
      </c>
      <c r="B24" s="412" t="s">
        <v>707</v>
      </c>
      <c r="C24" s="586">
        <v>4</v>
      </c>
    </row>
    <row r="25" spans="1:3" ht="14.4" x14ac:dyDescent="0.3">
      <c r="A25" s="398" t="s">
        <v>688</v>
      </c>
      <c r="B25" s="412" t="s">
        <v>708</v>
      </c>
      <c r="C25" s="586">
        <v>1</v>
      </c>
    </row>
    <row r="26" spans="1:3" ht="15" thickBot="1" x14ac:dyDescent="0.35">
      <c r="A26" s="413" t="s">
        <v>689</v>
      </c>
      <c r="B26" s="357" t="s">
        <v>709</v>
      </c>
      <c r="C26" s="394" t="s">
        <v>690</v>
      </c>
    </row>
  </sheetData>
  <protectedRanges>
    <protectedRange sqref="B21 B19 C26 C11:C21" name="ди92_1"/>
    <protectedRange sqref="C3:C10" name="ди92_1_2"/>
  </protectedRanges>
  <mergeCells count="1">
    <mergeCell ref="A1:C1"/>
  </mergeCells>
  <phoneticPr fontId="3"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27"/>
  <sheetViews>
    <sheetView workbookViewId="0">
      <selection activeCell="D33" sqref="D33"/>
    </sheetView>
  </sheetViews>
  <sheetFormatPr defaultRowHeight="13.2" x14ac:dyDescent="0.25"/>
  <cols>
    <col min="2" max="2" width="26" customWidth="1"/>
    <col min="3" max="3" width="26.33203125" customWidth="1"/>
    <col min="4" max="4" width="35.33203125" customWidth="1"/>
    <col min="5" max="5" width="26.109375" customWidth="1"/>
  </cols>
  <sheetData>
    <row r="1" spans="1:5" ht="14.4" x14ac:dyDescent="0.3">
      <c r="A1" s="19" t="s">
        <v>731</v>
      </c>
      <c r="B1" s="20"/>
      <c r="C1" s="20"/>
      <c r="D1" s="20"/>
      <c r="E1" s="20"/>
    </row>
    <row r="2" spans="1:5" ht="15" thickBot="1" x14ac:dyDescent="0.35">
      <c r="A2" s="20"/>
      <c r="B2" s="20"/>
      <c r="C2" s="20"/>
      <c r="D2" s="20"/>
      <c r="E2" s="20"/>
    </row>
    <row r="3" spans="1:5" ht="43.8" thickBot="1" x14ac:dyDescent="0.3">
      <c r="A3" s="417" t="s">
        <v>234</v>
      </c>
      <c r="B3" s="418" t="s">
        <v>705</v>
      </c>
      <c r="C3" s="419" t="s">
        <v>519</v>
      </c>
      <c r="D3" s="418" t="s">
        <v>238</v>
      </c>
      <c r="E3" s="420" t="s">
        <v>844</v>
      </c>
    </row>
    <row r="4" spans="1:5" ht="14.4" x14ac:dyDescent="0.25">
      <c r="A4" s="701" t="s">
        <v>514</v>
      </c>
      <c r="B4" s="701" t="s">
        <v>2452</v>
      </c>
      <c r="C4" s="701" t="s">
        <v>2453</v>
      </c>
      <c r="D4" s="702">
        <v>1</v>
      </c>
      <c r="E4" s="702" t="s">
        <v>2454</v>
      </c>
    </row>
    <row r="5" spans="1:5" ht="14.4" x14ac:dyDescent="0.25">
      <c r="A5" s="701" t="s">
        <v>2455</v>
      </c>
      <c r="B5" s="605" t="s">
        <v>2456</v>
      </c>
      <c r="C5" s="605" t="s">
        <v>2457</v>
      </c>
      <c r="D5" s="703">
        <v>6</v>
      </c>
      <c r="E5" s="703">
        <v>19</v>
      </c>
    </row>
    <row r="6" spans="1:5" ht="14.4" x14ac:dyDescent="0.25">
      <c r="A6" s="701" t="s">
        <v>2458</v>
      </c>
      <c r="B6" s="605" t="s">
        <v>2459</v>
      </c>
      <c r="C6" s="605" t="s">
        <v>2460</v>
      </c>
      <c r="D6" s="703">
        <v>51</v>
      </c>
      <c r="E6" s="702" t="s">
        <v>2454</v>
      </c>
    </row>
    <row r="7" spans="1:5" ht="14.4" x14ac:dyDescent="0.25">
      <c r="A7" s="701" t="s">
        <v>2461</v>
      </c>
      <c r="B7" s="605" t="s">
        <v>2462</v>
      </c>
      <c r="C7" s="605" t="s">
        <v>2463</v>
      </c>
      <c r="D7" s="703">
        <v>8</v>
      </c>
      <c r="E7" s="702" t="s">
        <v>2464</v>
      </c>
    </row>
    <row r="8" spans="1:5" ht="14.4" x14ac:dyDescent="0.25">
      <c r="A8" s="701" t="s">
        <v>2465</v>
      </c>
      <c r="B8" s="605" t="s">
        <v>2466</v>
      </c>
      <c r="C8" s="605"/>
      <c r="D8" s="703">
        <v>11</v>
      </c>
      <c r="E8" s="703">
        <v>30</v>
      </c>
    </row>
    <row r="9" spans="1:5" ht="14.4" x14ac:dyDescent="0.25">
      <c r="A9" s="701" t="s">
        <v>2467</v>
      </c>
      <c r="B9" s="605" t="s">
        <v>2468</v>
      </c>
      <c r="C9" s="605" t="s">
        <v>2469</v>
      </c>
      <c r="D9" s="703">
        <v>30</v>
      </c>
      <c r="E9" s="703">
        <v>45</v>
      </c>
    </row>
    <row r="10" spans="1:5" ht="14.4" x14ac:dyDescent="0.25">
      <c r="A10" s="701" t="s">
        <v>2470</v>
      </c>
      <c r="B10" s="605" t="s">
        <v>2471</v>
      </c>
      <c r="C10" s="605" t="s">
        <v>2472</v>
      </c>
      <c r="D10" s="634">
        <v>27</v>
      </c>
      <c r="E10" s="634">
        <v>62</v>
      </c>
    </row>
    <row r="11" spans="1:5" ht="14.4" x14ac:dyDescent="0.25">
      <c r="A11" s="701" t="s">
        <v>2473</v>
      </c>
      <c r="B11" s="605" t="s">
        <v>2474</v>
      </c>
      <c r="C11" s="605" t="s">
        <v>2475</v>
      </c>
      <c r="D11" s="703">
        <v>10</v>
      </c>
      <c r="E11" s="703">
        <v>20</v>
      </c>
    </row>
    <row r="12" spans="1:5" ht="14.4" x14ac:dyDescent="0.25">
      <c r="A12" s="701" t="s">
        <v>2476</v>
      </c>
      <c r="B12" s="605" t="s">
        <v>2477</v>
      </c>
      <c r="C12" s="605" t="s">
        <v>2475</v>
      </c>
      <c r="D12" s="703">
        <v>8</v>
      </c>
      <c r="E12" s="703">
        <v>18</v>
      </c>
    </row>
    <row r="13" spans="1:5" ht="14.4" x14ac:dyDescent="0.25">
      <c r="A13" s="701" t="s">
        <v>2478</v>
      </c>
      <c r="B13" s="704" t="s">
        <v>2479</v>
      </c>
      <c r="C13" s="605" t="s">
        <v>2475</v>
      </c>
      <c r="D13" s="703">
        <v>10</v>
      </c>
      <c r="E13" s="703">
        <v>15</v>
      </c>
    </row>
    <row r="14" spans="1:5" ht="14.4" x14ac:dyDescent="0.25">
      <c r="A14" s="701" t="s">
        <v>2480</v>
      </c>
      <c r="B14" s="704" t="s">
        <v>2481</v>
      </c>
      <c r="C14" s="605" t="s">
        <v>2482</v>
      </c>
      <c r="D14" s="703">
        <v>10</v>
      </c>
      <c r="E14" s="703">
        <v>19</v>
      </c>
    </row>
    <row r="15" spans="1:5" ht="14.4" x14ac:dyDescent="0.25">
      <c r="A15" s="701" t="s">
        <v>2483</v>
      </c>
      <c r="B15" s="605" t="s">
        <v>2484</v>
      </c>
      <c r="C15" s="605"/>
      <c r="D15" s="703">
        <v>1</v>
      </c>
      <c r="E15" s="703">
        <v>5</v>
      </c>
    </row>
    <row r="16" spans="1:5" ht="14.4" x14ac:dyDescent="0.25">
      <c r="A16" s="701" t="s">
        <v>2485</v>
      </c>
      <c r="B16" s="605" t="s">
        <v>2486</v>
      </c>
      <c r="C16" s="605"/>
      <c r="D16" s="703">
        <v>1</v>
      </c>
      <c r="E16" s="703">
        <v>3</v>
      </c>
    </row>
    <row r="17" spans="1:5" ht="14.4" x14ac:dyDescent="0.25">
      <c r="A17" s="701" t="s">
        <v>2487</v>
      </c>
      <c r="B17" s="605" t="s">
        <v>2488</v>
      </c>
      <c r="C17" s="605"/>
      <c r="D17" s="703">
        <v>1</v>
      </c>
      <c r="E17" s="703">
        <v>5</v>
      </c>
    </row>
    <row r="18" spans="1:5" ht="14.4" x14ac:dyDescent="0.25">
      <c r="A18" s="701" t="s">
        <v>2489</v>
      </c>
      <c r="B18" s="605" t="s">
        <v>2490</v>
      </c>
      <c r="C18" s="605"/>
      <c r="D18" s="703">
        <v>1</v>
      </c>
      <c r="E18" s="703">
        <v>3</v>
      </c>
    </row>
    <row r="19" spans="1:5" ht="14.4" x14ac:dyDescent="0.25">
      <c r="A19" s="701" t="s">
        <v>2491</v>
      </c>
      <c r="B19" s="605" t="s">
        <v>2492</v>
      </c>
      <c r="C19" s="605"/>
      <c r="D19" s="703">
        <v>1</v>
      </c>
      <c r="E19" s="703">
        <v>4</v>
      </c>
    </row>
    <row r="20" spans="1:5" ht="14.4" x14ac:dyDescent="0.25">
      <c r="A20" s="701" t="s">
        <v>2493</v>
      </c>
      <c r="B20" s="605" t="s">
        <v>2494</v>
      </c>
      <c r="C20" s="605"/>
      <c r="D20" s="703">
        <v>12</v>
      </c>
      <c r="E20" s="703">
        <v>17</v>
      </c>
    </row>
    <row r="21" spans="1:5" ht="14.4" x14ac:dyDescent="0.25">
      <c r="A21" s="701" t="s">
        <v>2495</v>
      </c>
      <c r="B21" s="605" t="s">
        <v>2496</v>
      </c>
      <c r="C21" s="605" t="s">
        <v>2497</v>
      </c>
      <c r="D21" s="703">
        <v>25</v>
      </c>
      <c r="E21" s="703" t="s">
        <v>2498</v>
      </c>
    </row>
    <row r="22" spans="1:5" ht="14.4" x14ac:dyDescent="0.25">
      <c r="A22" s="701" t="s">
        <v>2499</v>
      </c>
      <c r="B22" s="605" t="s">
        <v>2500</v>
      </c>
      <c r="C22" s="605" t="s">
        <v>2497</v>
      </c>
      <c r="D22" s="703">
        <v>22</v>
      </c>
      <c r="E22" s="703" t="s">
        <v>2498</v>
      </c>
    </row>
    <row r="23" spans="1:5" ht="14.4" x14ac:dyDescent="0.25">
      <c r="A23" s="701" t="s">
        <v>2501</v>
      </c>
      <c r="B23" s="605" t="s">
        <v>2502</v>
      </c>
      <c r="C23" s="605" t="s">
        <v>2503</v>
      </c>
      <c r="D23" s="703">
        <v>10</v>
      </c>
      <c r="E23" s="703" t="s">
        <v>2498</v>
      </c>
    </row>
    <row r="24" spans="1:5" ht="14.4" x14ac:dyDescent="0.25">
      <c r="A24" s="701" t="s">
        <v>2504</v>
      </c>
      <c r="B24" s="605" t="s">
        <v>2505</v>
      </c>
      <c r="C24" s="605" t="s">
        <v>2506</v>
      </c>
      <c r="D24" s="703">
        <v>40</v>
      </c>
      <c r="E24" s="703" t="s">
        <v>2498</v>
      </c>
    </row>
    <row r="25" spans="1:5" ht="14.4" x14ac:dyDescent="0.25">
      <c r="A25" s="701" t="s">
        <v>2507</v>
      </c>
      <c r="B25" s="605" t="s">
        <v>2510</v>
      </c>
      <c r="C25" s="605"/>
      <c r="D25" s="703">
        <v>50</v>
      </c>
      <c r="E25" s="703" t="s">
        <v>2498</v>
      </c>
    </row>
    <row r="26" spans="1:5" ht="14.4" x14ac:dyDescent="0.25">
      <c r="A26" s="701" t="s">
        <v>2511</v>
      </c>
      <c r="B26" s="605" t="s">
        <v>2508</v>
      </c>
      <c r="C26" s="605" t="s">
        <v>2509</v>
      </c>
      <c r="D26" s="703">
        <v>51</v>
      </c>
      <c r="E26" s="703" t="s">
        <v>2498</v>
      </c>
    </row>
    <row r="27" spans="1:5" ht="14.4" x14ac:dyDescent="0.25">
      <c r="A27" s="701" t="s">
        <v>2512</v>
      </c>
      <c r="B27" s="605" t="s">
        <v>2513</v>
      </c>
      <c r="C27" s="605" t="s">
        <v>2514</v>
      </c>
      <c r="D27" s="703">
        <v>5</v>
      </c>
      <c r="E27" s="703" t="s">
        <v>2498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411"/>
  <sheetViews>
    <sheetView workbookViewId="0">
      <selection activeCell="I8" sqref="I8"/>
    </sheetView>
  </sheetViews>
  <sheetFormatPr defaultRowHeight="13.2" x14ac:dyDescent="0.25"/>
  <cols>
    <col min="1" max="1" width="18" customWidth="1"/>
    <col min="2" max="2" width="43.6640625" customWidth="1"/>
    <col min="3" max="3" width="18.44140625" style="1" customWidth="1"/>
    <col min="4" max="4" width="30" customWidth="1"/>
    <col min="5" max="6" width="19.5546875" customWidth="1"/>
    <col min="7" max="7" width="21.44140625" customWidth="1"/>
  </cols>
  <sheetData>
    <row r="1" spans="1:7" s="4" customFormat="1" ht="18" x14ac:dyDescent="0.35">
      <c r="A1" s="682" t="s">
        <v>755</v>
      </c>
      <c r="B1" s="683"/>
      <c r="C1" s="22"/>
      <c r="D1" s="683"/>
      <c r="E1" s="683"/>
      <c r="F1" s="683"/>
    </row>
    <row r="2" spans="1:7" ht="15" thickBot="1" x14ac:dyDescent="0.35">
      <c r="A2" s="683"/>
      <c r="B2" s="683"/>
      <c r="C2" s="22"/>
      <c r="D2" s="683"/>
      <c r="E2" s="683"/>
      <c r="F2" s="683"/>
    </row>
    <row r="3" spans="1:7" ht="57.6" x14ac:dyDescent="0.25">
      <c r="A3" s="494" t="s">
        <v>234</v>
      </c>
      <c r="B3" s="495" t="s">
        <v>597</v>
      </c>
      <c r="C3" s="496" t="s">
        <v>106</v>
      </c>
      <c r="D3" s="497" t="s">
        <v>107</v>
      </c>
      <c r="E3" s="495" t="s">
        <v>620</v>
      </c>
      <c r="F3" s="494" t="s">
        <v>603</v>
      </c>
      <c r="G3" s="498" t="s">
        <v>535</v>
      </c>
    </row>
    <row r="4" spans="1:7" ht="43.2" x14ac:dyDescent="0.25">
      <c r="A4" s="193" t="s">
        <v>756</v>
      </c>
      <c r="B4" s="195" t="s">
        <v>3049</v>
      </c>
      <c r="C4" s="195" t="s">
        <v>3050</v>
      </c>
      <c r="D4" s="720" t="s">
        <v>3051</v>
      </c>
      <c r="E4" s="720">
        <v>155</v>
      </c>
      <c r="F4" s="720">
        <v>1</v>
      </c>
      <c r="G4" s="687"/>
    </row>
    <row r="5" spans="1:7" ht="43.2" x14ac:dyDescent="0.25">
      <c r="A5" s="193" t="s">
        <v>3052</v>
      </c>
      <c r="B5" s="195" t="s">
        <v>3053</v>
      </c>
      <c r="C5" s="195" t="s">
        <v>3050</v>
      </c>
      <c r="D5" s="720" t="s">
        <v>942</v>
      </c>
      <c r="E5" s="720">
        <v>500</v>
      </c>
      <c r="F5" s="720">
        <v>2</v>
      </c>
      <c r="G5" s="687"/>
    </row>
    <row r="6" spans="1:7" ht="43.2" x14ac:dyDescent="0.25">
      <c r="A6" s="193" t="s">
        <v>3054</v>
      </c>
      <c r="B6" s="195" t="s">
        <v>3055</v>
      </c>
      <c r="C6" s="195" t="s">
        <v>3050</v>
      </c>
      <c r="D6" s="720" t="s">
        <v>3056</v>
      </c>
      <c r="E6" s="720">
        <v>270</v>
      </c>
      <c r="F6" s="720">
        <v>1</v>
      </c>
      <c r="G6" s="687"/>
    </row>
    <row r="7" spans="1:7" ht="43.2" x14ac:dyDescent="0.25">
      <c r="A7" s="193" t="s">
        <v>3057</v>
      </c>
      <c r="B7" s="195" t="s">
        <v>3058</v>
      </c>
      <c r="C7" s="195" t="s">
        <v>3050</v>
      </c>
      <c r="D7" s="720" t="s">
        <v>942</v>
      </c>
      <c r="E7" s="720">
        <v>200</v>
      </c>
      <c r="F7" s="720">
        <v>1</v>
      </c>
      <c r="G7" s="687"/>
    </row>
    <row r="8" spans="1:7" ht="28.8" x14ac:dyDescent="0.25">
      <c r="A8" s="193" t="s">
        <v>3059</v>
      </c>
      <c r="B8" s="195" t="s">
        <v>3060</v>
      </c>
      <c r="C8" s="195" t="s">
        <v>3061</v>
      </c>
      <c r="D8" s="720" t="s">
        <v>942</v>
      </c>
      <c r="E8" s="720">
        <v>200</v>
      </c>
      <c r="F8" s="720">
        <v>1</v>
      </c>
      <c r="G8" s="687"/>
    </row>
    <row r="9" spans="1:7" ht="43.2" x14ac:dyDescent="0.25">
      <c r="A9" s="193" t="s">
        <v>3062</v>
      </c>
      <c r="B9" s="195" t="s">
        <v>3063</v>
      </c>
      <c r="C9" s="195" t="s">
        <v>3050</v>
      </c>
      <c r="D9" s="720" t="s">
        <v>3064</v>
      </c>
      <c r="E9" s="720">
        <v>200</v>
      </c>
      <c r="F9" s="720">
        <v>9</v>
      </c>
      <c r="G9" s="687"/>
    </row>
    <row r="10" spans="1:7" ht="28.8" x14ac:dyDescent="0.25">
      <c r="A10" s="193" t="s">
        <v>3065</v>
      </c>
      <c r="B10" s="195" t="s">
        <v>3066</v>
      </c>
      <c r="C10" s="195" t="s">
        <v>3050</v>
      </c>
      <c r="D10" s="720" t="s">
        <v>942</v>
      </c>
      <c r="E10" s="720">
        <v>300</v>
      </c>
      <c r="F10" s="720">
        <v>10</v>
      </c>
      <c r="G10" s="687"/>
    </row>
    <row r="11" spans="1:7" ht="28.8" x14ac:dyDescent="0.25">
      <c r="A11" s="193" t="s">
        <v>3067</v>
      </c>
      <c r="B11" s="195" t="s">
        <v>3068</v>
      </c>
      <c r="C11" s="195" t="s">
        <v>3050</v>
      </c>
      <c r="D11" s="720" t="s">
        <v>942</v>
      </c>
      <c r="E11" s="720">
        <v>300</v>
      </c>
      <c r="F11" s="720">
        <v>2</v>
      </c>
      <c r="G11" s="687"/>
    </row>
    <row r="12" spans="1:7" ht="28.8" x14ac:dyDescent="0.25">
      <c r="A12" s="193" t="s">
        <v>3069</v>
      </c>
      <c r="B12" s="195" t="s">
        <v>3070</v>
      </c>
      <c r="C12" s="195" t="s">
        <v>3050</v>
      </c>
      <c r="D12" s="720" t="s">
        <v>942</v>
      </c>
      <c r="E12" s="720">
        <v>130</v>
      </c>
      <c r="F12" s="720">
        <v>34</v>
      </c>
      <c r="G12" s="687"/>
    </row>
    <row r="13" spans="1:7" ht="43.2" x14ac:dyDescent="0.25">
      <c r="A13" s="193" t="s">
        <v>3071</v>
      </c>
      <c r="B13" s="195" t="s">
        <v>3072</v>
      </c>
      <c r="C13" s="195" t="s">
        <v>3050</v>
      </c>
      <c r="D13" s="720" t="s">
        <v>3073</v>
      </c>
      <c r="E13" s="720">
        <v>150</v>
      </c>
      <c r="F13" s="720">
        <v>5</v>
      </c>
      <c r="G13" s="687"/>
    </row>
    <row r="14" spans="1:7" ht="57.6" x14ac:dyDescent="0.25">
      <c r="A14" s="193" t="s">
        <v>3074</v>
      </c>
      <c r="B14" s="195" t="s">
        <v>3075</v>
      </c>
      <c r="C14" s="195" t="s">
        <v>3050</v>
      </c>
      <c r="D14" s="720" t="s">
        <v>3076</v>
      </c>
      <c r="E14" s="720">
        <v>150</v>
      </c>
      <c r="F14" s="720">
        <v>5</v>
      </c>
      <c r="G14" s="687"/>
    </row>
    <row r="15" spans="1:7" ht="28.8" x14ac:dyDescent="0.25">
      <c r="A15" s="193" t="s">
        <v>3077</v>
      </c>
      <c r="B15" s="195" t="s">
        <v>3078</v>
      </c>
      <c r="C15" s="195" t="s">
        <v>3050</v>
      </c>
      <c r="D15" s="720" t="s">
        <v>942</v>
      </c>
      <c r="E15" s="720">
        <v>85</v>
      </c>
      <c r="F15" s="720">
        <v>5</v>
      </c>
      <c r="G15" s="687"/>
    </row>
    <row r="16" spans="1:7" ht="57.6" x14ac:dyDescent="0.25">
      <c r="A16" s="193" t="s">
        <v>3079</v>
      </c>
      <c r="B16" s="195" t="s">
        <v>3080</v>
      </c>
      <c r="C16" s="195" t="s">
        <v>3050</v>
      </c>
      <c r="D16" s="720" t="s">
        <v>942</v>
      </c>
      <c r="E16" s="720">
        <v>100</v>
      </c>
      <c r="F16" s="720">
        <v>3</v>
      </c>
      <c r="G16" s="687"/>
    </row>
    <row r="17" spans="1:7" ht="57.6" x14ac:dyDescent="0.25">
      <c r="A17" s="193" t="s">
        <v>3081</v>
      </c>
      <c r="B17" s="195" t="s">
        <v>3082</v>
      </c>
      <c r="C17" s="195" t="s">
        <v>3050</v>
      </c>
      <c r="D17" s="720" t="s">
        <v>942</v>
      </c>
      <c r="E17" s="720">
        <v>150</v>
      </c>
      <c r="F17" s="720">
        <v>1</v>
      </c>
      <c r="G17" s="687"/>
    </row>
    <row r="18" spans="1:7" ht="57.6" x14ac:dyDescent="0.25">
      <c r="A18" s="193" t="s">
        <v>3083</v>
      </c>
      <c r="B18" s="195" t="s">
        <v>3084</v>
      </c>
      <c r="C18" s="195" t="s">
        <v>3050</v>
      </c>
      <c r="D18" s="720" t="s">
        <v>942</v>
      </c>
      <c r="E18" s="720">
        <v>35</v>
      </c>
      <c r="F18" s="720">
        <v>1</v>
      </c>
      <c r="G18" s="687"/>
    </row>
    <row r="19" spans="1:7" ht="28.8" x14ac:dyDescent="0.25">
      <c r="A19" s="193" t="s">
        <v>3085</v>
      </c>
      <c r="B19" s="195" t="s">
        <v>3086</v>
      </c>
      <c r="C19" s="195" t="s">
        <v>3061</v>
      </c>
      <c r="D19" s="720" t="s">
        <v>942</v>
      </c>
      <c r="E19" s="720">
        <v>100</v>
      </c>
      <c r="F19" s="720">
        <v>5</v>
      </c>
      <c r="G19" s="687"/>
    </row>
    <row r="20" spans="1:7" ht="72" x14ac:dyDescent="0.25">
      <c r="A20" s="193" t="s">
        <v>3087</v>
      </c>
      <c r="B20" s="195" t="s">
        <v>3088</v>
      </c>
      <c r="C20" s="195" t="s">
        <v>3050</v>
      </c>
      <c r="D20" s="720" t="s">
        <v>3089</v>
      </c>
      <c r="E20" s="720">
        <v>160</v>
      </c>
      <c r="F20" s="720">
        <v>8</v>
      </c>
      <c r="G20" s="687"/>
    </row>
    <row r="21" spans="1:7" ht="43.2" x14ac:dyDescent="0.25">
      <c r="A21" s="193" t="s">
        <v>3090</v>
      </c>
      <c r="B21" s="195" t="s">
        <v>3091</v>
      </c>
      <c r="C21" s="195" t="s">
        <v>3050</v>
      </c>
      <c r="D21" s="720" t="s">
        <v>3092</v>
      </c>
      <c r="E21" s="720">
        <v>160</v>
      </c>
      <c r="F21" s="720">
        <v>1</v>
      </c>
      <c r="G21" s="687"/>
    </row>
    <row r="22" spans="1:7" ht="57.6" x14ac:dyDescent="0.25">
      <c r="A22" s="193" t="s">
        <v>3093</v>
      </c>
      <c r="B22" s="195" t="s">
        <v>3094</v>
      </c>
      <c r="C22" s="195" t="s">
        <v>3050</v>
      </c>
      <c r="D22" s="720" t="s">
        <v>3095</v>
      </c>
      <c r="E22" s="720">
        <v>110</v>
      </c>
      <c r="F22" s="720">
        <v>5</v>
      </c>
      <c r="G22" s="687"/>
    </row>
    <row r="23" spans="1:7" ht="57.6" x14ac:dyDescent="0.25">
      <c r="A23" s="193" t="s">
        <v>3096</v>
      </c>
      <c r="B23" s="195" t="s">
        <v>3097</v>
      </c>
      <c r="C23" s="195" t="s">
        <v>3050</v>
      </c>
      <c r="D23" s="720" t="s">
        <v>1041</v>
      </c>
      <c r="E23" s="720">
        <v>120</v>
      </c>
      <c r="F23" s="720">
        <v>1</v>
      </c>
      <c r="G23" s="687"/>
    </row>
    <row r="24" spans="1:7" ht="57.6" x14ac:dyDescent="0.25">
      <c r="A24" s="193" t="s">
        <v>3098</v>
      </c>
      <c r="B24" s="195" t="s">
        <v>3099</v>
      </c>
      <c r="C24" s="195" t="s">
        <v>3050</v>
      </c>
      <c r="D24" s="720" t="s">
        <v>3100</v>
      </c>
      <c r="E24" s="720">
        <v>300</v>
      </c>
      <c r="F24" s="720">
        <v>1</v>
      </c>
      <c r="G24" s="687"/>
    </row>
    <row r="25" spans="1:7" ht="43.2" x14ac:dyDescent="0.25">
      <c r="A25" s="193" t="s">
        <v>3101</v>
      </c>
      <c r="B25" s="195" t="s">
        <v>3102</v>
      </c>
      <c r="C25" s="195" t="s">
        <v>3050</v>
      </c>
      <c r="D25" s="720" t="s">
        <v>3095</v>
      </c>
      <c r="E25" s="720">
        <v>80</v>
      </c>
      <c r="F25" s="720">
        <v>9</v>
      </c>
      <c r="G25" s="687"/>
    </row>
    <row r="26" spans="1:7" ht="72" x14ac:dyDescent="0.25">
      <c r="A26" s="193" t="s">
        <v>3103</v>
      </c>
      <c r="B26" s="195" t="s">
        <v>3104</v>
      </c>
      <c r="C26" s="195" t="s">
        <v>3050</v>
      </c>
      <c r="D26" s="720" t="s">
        <v>3105</v>
      </c>
      <c r="E26" s="720">
        <v>49</v>
      </c>
      <c r="F26" s="720">
        <v>2</v>
      </c>
      <c r="G26" s="687"/>
    </row>
    <row r="27" spans="1:7" ht="72" x14ac:dyDescent="0.25">
      <c r="A27" s="193" t="s">
        <v>3106</v>
      </c>
      <c r="B27" s="195" t="s">
        <v>3107</v>
      </c>
      <c r="C27" s="195" t="s">
        <v>3061</v>
      </c>
      <c r="D27" s="720" t="s">
        <v>942</v>
      </c>
      <c r="E27" s="720">
        <v>120</v>
      </c>
      <c r="F27" s="720">
        <v>2</v>
      </c>
      <c r="G27" s="687"/>
    </row>
    <row r="28" spans="1:7" ht="72" x14ac:dyDescent="0.25">
      <c r="A28" s="193" t="s">
        <v>3108</v>
      </c>
      <c r="B28" s="195" t="s">
        <v>3109</v>
      </c>
      <c r="C28" s="195" t="s">
        <v>3050</v>
      </c>
      <c r="D28" s="720" t="s">
        <v>3110</v>
      </c>
      <c r="E28" s="720">
        <v>100</v>
      </c>
      <c r="F28" s="720">
        <v>1</v>
      </c>
      <c r="G28" s="687"/>
    </row>
    <row r="29" spans="1:7" ht="43.2" x14ac:dyDescent="0.25">
      <c r="A29" s="193" t="s">
        <v>3111</v>
      </c>
      <c r="B29" s="195" t="s">
        <v>3112</v>
      </c>
      <c r="C29" s="195" t="s">
        <v>3050</v>
      </c>
      <c r="D29" s="720" t="s">
        <v>942</v>
      </c>
      <c r="E29" s="720">
        <v>100</v>
      </c>
      <c r="F29" s="720">
        <v>1</v>
      </c>
      <c r="G29" s="687"/>
    </row>
    <row r="30" spans="1:7" ht="28.8" x14ac:dyDescent="0.25">
      <c r="A30" s="193" t="s">
        <v>3113</v>
      </c>
      <c r="B30" s="195" t="s">
        <v>3114</v>
      </c>
      <c r="C30" s="195" t="s">
        <v>3050</v>
      </c>
      <c r="D30" s="720" t="s">
        <v>3115</v>
      </c>
      <c r="E30" s="720">
        <v>60</v>
      </c>
      <c r="F30" s="720">
        <v>3</v>
      </c>
      <c r="G30" s="687"/>
    </row>
    <row r="31" spans="1:7" ht="72" x14ac:dyDescent="0.25">
      <c r="A31" s="193" t="s">
        <v>3116</v>
      </c>
      <c r="B31" s="195" t="s">
        <v>3117</v>
      </c>
      <c r="C31" s="195" t="s">
        <v>3050</v>
      </c>
      <c r="D31" s="720" t="s">
        <v>3118</v>
      </c>
      <c r="E31" s="720">
        <v>200</v>
      </c>
      <c r="F31" s="720">
        <v>1</v>
      </c>
      <c r="G31" s="687"/>
    </row>
    <row r="32" spans="1:7" ht="43.2" x14ac:dyDescent="0.25">
      <c r="A32" s="193" t="s">
        <v>3119</v>
      </c>
      <c r="B32" s="195" t="s">
        <v>3120</v>
      </c>
      <c r="C32" s="195" t="s">
        <v>3050</v>
      </c>
      <c r="D32" s="720" t="s">
        <v>3121</v>
      </c>
      <c r="E32" s="720">
        <v>500</v>
      </c>
      <c r="F32" s="720">
        <v>3</v>
      </c>
      <c r="G32" s="687"/>
    </row>
    <row r="33" spans="1:7" ht="43.2" x14ac:dyDescent="0.25">
      <c r="A33" s="193" t="s">
        <v>3122</v>
      </c>
      <c r="B33" s="195" t="s">
        <v>3123</v>
      </c>
      <c r="C33" s="195" t="s">
        <v>3050</v>
      </c>
      <c r="D33" s="720" t="s">
        <v>3124</v>
      </c>
      <c r="E33" s="720">
        <v>550</v>
      </c>
      <c r="F33" s="720">
        <v>4</v>
      </c>
      <c r="G33" s="687"/>
    </row>
    <row r="34" spans="1:7" ht="43.2" x14ac:dyDescent="0.25">
      <c r="A34" s="193" t="s">
        <v>3125</v>
      </c>
      <c r="B34" s="195" t="s">
        <v>3126</v>
      </c>
      <c r="C34" s="195" t="s">
        <v>3050</v>
      </c>
      <c r="D34" s="720" t="s">
        <v>3127</v>
      </c>
      <c r="E34" s="720">
        <v>100</v>
      </c>
      <c r="F34" s="720">
        <v>4</v>
      </c>
      <c r="G34" s="687"/>
    </row>
    <row r="35" spans="1:7" ht="86.4" x14ac:dyDescent="0.25">
      <c r="A35" s="193" t="s">
        <v>3128</v>
      </c>
      <c r="B35" s="195" t="s">
        <v>3129</v>
      </c>
      <c r="C35" s="195" t="s">
        <v>3050</v>
      </c>
      <c r="D35" s="720" t="s">
        <v>3130</v>
      </c>
      <c r="E35" s="720">
        <v>1200</v>
      </c>
      <c r="F35" s="720">
        <v>900</v>
      </c>
      <c r="G35" s="687"/>
    </row>
    <row r="36" spans="1:7" ht="43.2" x14ac:dyDescent="0.25">
      <c r="A36" s="193" t="s">
        <v>3131</v>
      </c>
      <c r="B36" s="195" t="s">
        <v>3132</v>
      </c>
      <c r="C36" s="195" t="s">
        <v>3050</v>
      </c>
      <c r="D36" s="720" t="s">
        <v>1041</v>
      </c>
      <c r="E36" s="720">
        <v>150</v>
      </c>
      <c r="F36" s="720">
        <v>4</v>
      </c>
      <c r="G36" s="687"/>
    </row>
    <row r="37" spans="1:7" ht="57.6" x14ac:dyDescent="0.25">
      <c r="A37" s="193" t="s">
        <v>3133</v>
      </c>
      <c r="B37" s="195" t="s">
        <v>3134</v>
      </c>
      <c r="C37" s="195" t="s">
        <v>3050</v>
      </c>
      <c r="D37" s="720" t="s">
        <v>3135</v>
      </c>
      <c r="E37" s="720">
        <v>650</v>
      </c>
      <c r="F37" s="720">
        <v>32</v>
      </c>
      <c r="G37" s="687"/>
    </row>
    <row r="38" spans="1:7" ht="57.6" x14ac:dyDescent="0.25">
      <c r="A38" s="193" t="s">
        <v>3136</v>
      </c>
      <c r="B38" s="195" t="s">
        <v>3137</v>
      </c>
      <c r="C38" s="195" t="s">
        <v>3050</v>
      </c>
      <c r="D38" s="720" t="s">
        <v>3138</v>
      </c>
      <c r="E38" s="720">
        <v>200</v>
      </c>
      <c r="F38" s="720">
        <v>6</v>
      </c>
      <c r="G38" s="687"/>
    </row>
    <row r="39" spans="1:7" ht="28.8" x14ac:dyDescent="0.25">
      <c r="A39" s="193" t="s">
        <v>3139</v>
      </c>
      <c r="B39" s="195" t="s">
        <v>3140</v>
      </c>
      <c r="C39" s="195" t="s">
        <v>3050</v>
      </c>
      <c r="D39" s="720" t="s">
        <v>3141</v>
      </c>
      <c r="E39" s="720">
        <v>150</v>
      </c>
      <c r="F39" s="720">
        <v>3</v>
      </c>
      <c r="G39" s="687"/>
    </row>
    <row r="40" spans="1:7" ht="28.8" x14ac:dyDescent="0.25">
      <c r="A40" s="193" t="s">
        <v>3142</v>
      </c>
      <c r="B40" s="195" t="s">
        <v>3143</v>
      </c>
      <c r="C40" s="195" t="s">
        <v>3050</v>
      </c>
      <c r="D40" s="720" t="s">
        <v>942</v>
      </c>
      <c r="E40" s="720">
        <v>200</v>
      </c>
      <c r="F40" s="720">
        <v>3</v>
      </c>
      <c r="G40" s="687"/>
    </row>
    <row r="41" spans="1:7" ht="43.2" x14ac:dyDescent="0.25">
      <c r="A41" s="193" t="s">
        <v>3144</v>
      </c>
      <c r="B41" s="195" t="s">
        <v>3145</v>
      </c>
      <c r="C41" s="195" t="s">
        <v>3061</v>
      </c>
      <c r="D41" s="720" t="s">
        <v>3095</v>
      </c>
      <c r="E41" s="720">
        <v>250</v>
      </c>
      <c r="F41" s="720">
        <v>18</v>
      </c>
      <c r="G41" s="687"/>
    </row>
    <row r="42" spans="1:7" ht="28.8" x14ac:dyDescent="0.25">
      <c r="A42" s="193" t="s">
        <v>3146</v>
      </c>
      <c r="B42" s="195" t="s">
        <v>3147</v>
      </c>
      <c r="C42" s="195" t="s">
        <v>3050</v>
      </c>
      <c r="D42" s="720" t="s">
        <v>942</v>
      </c>
      <c r="E42" s="720">
        <v>250</v>
      </c>
      <c r="F42" s="720">
        <v>1</v>
      </c>
      <c r="G42" s="687"/>
    </row>
    <row r="43" spans="1:7" ht="28.8" x14ac:dyDescent="0.25">
      <c r="A43" s="193" t="s">
        <v>3148</v>
      </c>
      <c r="B43" s="195" t="s">
        <v>3149</v>
      </c>
      <c r="C43" s="195" t="s">
        <v>3050</v>
      </c>
      <c r="D43" s="720" t="s">
        <v>3064</v>
      </c>
      <c r="E43" s="720">
        <v>100</v>
      </c>
      <c r="F43" s="720">
        <v>4</v>
      </c>
      <c r="G43" s="687"/>
    </row>
    <row r="44" spans="1:7" ht="57.6" x14ac:dyDescent="0.25">
      <c r="A44" s="193" t="s">
        <v>3150</v>
      </c>
      <c r="B44" s="195" t="s">
        <v>3151</v>
      </c>
      <c r="C44" s="195" t="s">
        <v>3050</v>
      </c>
      <c r="D44" s="720" t="s">
        <v>3152</v>
      </c>
      <c r="E44" s="720">
        <v>140</v>
      </c>
      <c r="F44" s="720">
        <v>1</v>
      </c>
      <c r="G44" s="687"/>
    </row>
    <row r="45" spans="1:7" ht="72" x14ac:dyDescent="0.25">
      <c r="A45" s="193" t="s">
        <v>3153</v>
      </c>
      <c r="B45" s="195" t="s">
        <v>3154</v>
      </c>
      <c r="C45" s="195" t="s">
        <v>3061</v>
      </c>
      <c r="D45" s="720" t="s">
        <v>3073</v>
      </c>
      <c r="E45" s="720">
        <v>170</v>
      </c>
      <c r="F45" s="720">
        <v>1</v>
      </c>
      <c r="G45" s="687"/>
    </row>
    <row r="46" spans="1:7" ht="28.8" x14ac:dyDescent="0.25">
      <c r="A46" s="193" t="s">
        <v>3155</v>
      </c>
      <c r="B46" s="195" t="s">
        <v>3156</v>
      </c>
      <c r="C46" s="195" t="s">
        <v>3050</v>
      </c>
      <c r="D46" s="720" t="s">
        <v>3064</v>
      </c>
      <c r="E46" s="720">
        <v>200</v>
      </c>
      <c r="F46" s="720">
        <v>3</v>
      </c>
      <c r="G46" s="687"/>
    </row>
    <row r="47" spans="1:7" ht="43.2" x14ac:dyDescent="0.25">
      <c r="A47" s="193" t="s">
        <v>3157</v>
      </c>
      <c r="B47" s="195" t="s">
        <v>3158</v>
      </c>
      <c r="C47" s="195" t="s">
        <v>3050</v>
      </c>
      <c r="D47" s="720" t="s">
        <v>942</v>
      </c>
      <c r="E47" s="720">
        <v>200</v>
      </c>
      <c r="F47" s="720">
        <v>5</v>
      </c>
      <c r="G47" s="687"/>
    </row>
    <row r="48" spans="1:7" ht="43.2" x14ac:dyDescent="0.25">
      <c r="A48" s="193" t="s">
        <v>3159</v>
      </c>
      <c r="B48" s="195" t="s">
        <v>3160</v>
      </c>
      <c r="C48" s="195" t="s">
        <v>3050</v>
      </c>
      <c r="D48" s="720" t="s">
        <v>3161</v>
      </c>
      <c r="E48" s="720">
        <v>150</v>
      </c>
      <c r="F48" s="720">
        <v>1</v>
      </c>
      <c r="G48" s="687"/>
    </row>
    <row r="49" spans="1:7" ht="43.2" x14ac:dyDescent="0.25">
      <c r="A49" s="193" t="s">
        <v>3162</v>
      </c>
      <c r="B49" s="195" t="s">
        <v>3163</v>
      </c>
      <c r="C49" s="195" t="s">
        <v>3061</v>
      </c>
      <c r="D49" s="720" t="s">
        <v>3164</v>
      </c>
      <c r="E49" s="720">
        <v>200</v>
      </c>
      <c r="F49" s="720">
        <v>5</v>
      </c>
      <c r="G49" s="687"/>
    </row>
    <row r="50" spans="1:7" ht="57.6" x14ac:dyDescent="0.25">
      <c r="A50" s="193" t="s">
        <v>3165</v>
      </c>
      <c r="B50" s="195" t="s">
        <v>3166</v>
      </c>
      <c r="C50" s="195" t="s">
        <v>3050</v>
      </c>
      <c r="D50" s="720" t="s">
        <v>3167</v>
      </c>
      <c r="E50" s="720">
        <v>1000</v>
      </c>
      <c r="F50" s="720">
        <v>5</v>
      </c>
      <c r="G50" s="687"/>
    </row>
    <row r="51" spans="1:7" ht="57.6" x14ac:dyDescent="0.25">
      <c r="A51" s="193" t="s">
        <v>3168</v>
      </c>
      <c r="B51" s="195" t="s">
        <v>3169</v>
      </c>
      <c r="C51" s="195" t="s">
        <v>3050</v>
      </c>
      <c r="D51" s="720" t="s">
        <v>3170</v>
      </c>
      <c r="E51" s="720">
        <v>300</v>
      </c>
      <c r="F51" s="720">
        <v>2</v>
      </c>
      <c r="G51" s="687"/>
    </row>
    <row r="52" spans="1:7" ht="57.6" x14ac:dyDescent="0.25">
      <c r="A52" s="193" t="s">
        <v>3171</v>
      </c>
      <c r="B52" s="195" t="s">
        <v>3172</v>
      </c>
      <c r="C52" s="195" t="s">
        <v>3061</v>
      </c>
      <c r="D52" s="720" t="s">
        <v>942</v>
      </c>
      <c r="E52" s="720">
        <v>170</v>
      </c>
      <c r="F52" s="720">
        <v>1</v>
      </c>
      <c r="G52" s="687"/>
    </row>
    <row r="53" spans="1:7" ht="57.6" x14ac:dyDescent="0.25">
      <c r="A53" s="193" t="s">
        <v>3173</v>
      </c>
      <c r="B53" s="195" t="s">
        <v>3174</v>
      </c>
      <c r="C53" s="195" t="s">
        <v>3050</v>
      </c>
      <c r="D53" s="720" t="s">
        <v>3175</v>
      </c>
      <c r="E53" s="720">
        <v>150</v>
      </c>
      <c r="F53" s="720">
        <v>2</v>
      </c>
      <c r="G53" s="687"/>
    </row>
    <row r="54" spans="1:7" ht="28.8" x14ac:dyDescent="0.25">
      <c r="A54" s="193" t="s">
        <v>3176</v>
      </c>
      <c r="B54" s="195" t="s">
        <v>3177</v>
      </c>
      <c r="C54" s="195" t="s">
        <v>3050</v>
      </c>
      <c r="D54" s="720" t="s">
        <v>3178</v>
      </c>
      <c r="E54" s="720">
        <v>344</v>
      </c>
      <c r="F54" s="720">
        <v>1</v>
      </c>
      <c r="G54" s="687"/>
    </row>
    <row r="55" spans="1:7" ht="86.4" x14ac:dyDescent="0.25">
      <c r="A55" s="193" t="s">
        <v>3179</v>
      </c>
      <c r="B55" s="195" t="s">
        <v>3180</v>
      </c>
      <c r="C55" s="195" t="s">
        <v>3050</v>
      </c>
      <c r="D55" s="720" t="s">
        <v>942</v>
      </c>
      <c r="E55" s="720">
        <v>50</v>
      </c>
      <c r="F55" s="720">
        <v>2</v>
      </c>
      <c r="G55" s="687"/>
    </row>
    <row r="56" spans="1:7" ht="57.6" x14ac:dyDescent="0.25">
      <c r="A56" s="193" t="s">
        <v>3181</v>
      </c>
      <c r="B56" s="195" t="s">
        <v>3182</v>
      </c>
      <c r="C56" s="195" t="s">
        <v>3050</v>
      </c>
      <c r="D56" s="720" t="s">
        <v>3064</v>
      </c>
      <c r="E56" s="720">
        <v>150</v>
      </c>
      <c r="F56" s="720">
        <v>3</v>
      </c>
      <c r="G56" s="687"/>
    </row>
    <row r="57" spans="1:7" ht="43.2" x14ac:dyDescent="0.25">
      <c r="A57" s="193" t="s">
        <v>3183</v>
      </c>
      <c r="B57" s="195" t="s">
        <v>3184</v>
      </c>
      <c r="C57" s="195" t="s">
        <v>3050</v>
      </c>
      <c r="D57" s="720" t="s">
        <v>942</v>
      </c>
      <c r="E57" s="720">
        <v>200</v>
      </c>
      <c r="F57" s="720">
        <v>1</v>
      </c>
      <c r="G57" s="687"/>
    </row>
    <row r="58" spans="1:7" ht="43.2" x14ac:dyDescent="0.25">
      <c r="A58" s="193" t="s">
        <v>3185</v>
      </c>
      <c r="B58" s="195" t="s">
        <v>3186</v>
      </c>
      <c r="C58" s="195" t="s">
        <v>3050</v>
      </c>
      <c r="D58" s="720" t="s">
        <v>942</v>
      </c>
      <c r="E58" s="720">
        <v>250</v>
      </c>
      <c r="F58" s="720">
        <v>72</v>
      </c>
      <c r="G58" s="687"/>
    </row>
    <row r="59" spans="1:7" ht="43.2" x14ac:dyDescent="0.25">
      <c r="A59" s="193" t="s">
        <v>3187</v>
      </c>
      <c r="B59" s="195" t="s">
        <v>3188</v>
      </c>
      <c r="C59" s="195" t="s">
        <v>3061</v>
      </c>
      <c r="D59" s="720" t="s">
        <v>942</v>
      </c>
      <c r="E59" s="720">
        <v>112</v>
      </c>
      <c r="F59" s="720">
        <v>1</v>
      </c>
      <c r="G59" s="687"/>
    </row>
    <row r="60" spans="1:7" ht="43.2" x14ac:dyDescent="0.25">
      <c r="A60" s="193" t="s">
        <v>3189</v>
      </c>
      <c r="B60" s="195" t="s">
        <v>3190</v>
      </c>
      <c r="C60" s="195" t="s">
        <v>3061</v>
      </c>
      <c r="D60" s="720" t="s">
        <v>3191</v>
      </c>
      <c r="E60" s="720">
        <v>590</v>
      </c>
      <c r="F60" s="720">
        <v>5</v>
      </c>
      <c r="G60" s="687"/>
    </row>
    <row r="61" spans="1:7" ht="43.2" x14ac:dyDescent="0.25">
      <c r="A61" s="193" t="s">
        <v>3192</v>
      </c>
      <c r="B61" s="195" t="s">
        <v>3193</v>
      </c>
      <c r="C61" s="195" t="s">
        <v>3061</v>
      </c>
      <c r="D61" s="720" t="s">
        <v>3194</v>
      </c>
      <c r="E61" s="720">
        <v>140</v>
      </c>
      <c r="F61" s="720">
        <v>1</v>
      </c>
      <c r="G61" s="687"/>
    </row>
    <row r="62" spans="1:7" ht="43.2" x14ac:dyDescent="0.25">
      <c r="A62" s="193" t="s">
        <v>3195</v>
      </c>
      <c r="B62" s="195" t="s">
        <v>3196</v>
      </c>
      <c r="C62" s="195" t="s">
        <v>3050</v>
      </c>
      <c r="D62" s="720" t="s">
        <v>3197</v>
      </c>
      <c r="E62" s="720">
        <v>75</v>
      </c>
      <c r="F62" s="720">
        <v>1</v>
      </c>
      <c r="G62" s="687"/>
    </row>
    <row r="63" spans="1:7" ht="28.8" x14ac:dyDescent="0.25">
      <c r="A63" s="193" t="s">
        <v>3198</v>
      </c>
      <c r="B63" s="195" t="s">
        <v>3199</v>
      </c>
      <c r="C63" s="195" t="s">
        <v>3050</v>
      </c>
      <c r="D63" s="720" t="s">
        <v>3200</v>
      </c>
      <c r="E63" s="720">
        <v>32</v>
      </c>
      <c r="F63" s="720">
        <v>1</v>
      </c>
      <c r="G63" s="687"/>
    </row>
    <row r="64" spans="1:7" ht="72" x14ac:dyDescent="0.25">
      <c r="A64" s="193" t="s">
        <v>3201</v>
      </c>
      <c r="B64" s="195" t="s">
        <v>3202</v>
      </c>
      <c r="C64" s="195" t="s">
        <v>3050</v>
      </c>
      <c r="D64" s="720" t="s">
        <v>3203</v>
      </c>
      <c r="E64" s="720">
        <v>120</v>
      </c>
      <c r="F64" s="720">
        <v>2</v>
      </c>
      <c r="G64" s="687"/>
    </row>
    <row r="65" spans="1:7" ht="28.8" x14ac:dyDescent="0.25">
      <c r="A65" s="193" t="s">
        <v>3204</v>
      </c>
      <c r="B65" s="195" t="s">
        <v>3205</v>
      </c>
      <c r="C65" s="195" t="s">
        <v>3050</v>
      </c>
      <c r="D65" s="720" t="s">
        <v>1041</v>
      </c>
      <c r="E65" s="720">
        <v>300</v>
      </c>
      <c r="F65" s="720">
        <v>3</v>
      </c>
      <c r="G65" s="687"/>
    </row>
    <row r="66" spans="1:7" ht="43.2" x14ac:dyDescent="0.25">
      <c r="A66" s="193" t="s">
        <v>3206</v>
      </c>
      <c r="B66" s="195" t="s">
        <v>3207</v>
      </c>
      <c r="C66" s="195" t="s">
        <v>3050</v>
      </c>
      <c r="D66" s="720" t="s">
        <v>1047</v>
      </c>
      <c r="E66" s="720">
        <v>70</v>
      </c>
      <c r="F66" s="720">
        <v>1</v>
      </c>
      <c r="G66" s="687"/>
    </row>
    <row r="67" spans="1:7" ht="28.8" x14ac:dyDescent="0.25">
      <c r="A67" s="193" t="s">
        <v>3208</v>
      </c>
      <c r="B67" s="195" t="s">
        <v>3209</v>
      </c>
      <c r="C67" s="195" t="s">
        <v>3050</v>
      </c>
      <c r="D67" s="720" t="s">
        <v>3210</v>
      </c>
      <c r="E67" s="720">
        <v>200</v>
      </c>
      <c r="F67" s="720">
        <v>5</v>
      </c>
      <c r="G67" s="687"/>
    </row>
    <row r="68" spans="1:7" ht="43.2" x14ac:dyDescent="0.25">
      <c r="A68" s="193" t="s">
        <v>3211</v>
      </c>
      <c r="B68" s="195" t="s">
        <v>3212</v>
      </c>
      <c r="C68" s="195" t="s">
        <v>3061</v>
      </c>
      <c r="D68" s="720" t="s">
        <v>3213</v>
      </c>
      <c r="E68" s="720">
        <v>300</v>
      </c>
      <c r="F68" s="720">
        <v>3</v>
      </c>
      <c r="G68" s="687"/>
    </row>
    <row r="69" spans="1:7" ht="43.2" x14ac:dyDescent="0.25">
      <c r="A69" s="193" t="s">
        <v>3214</v>
      </c>
      <c r="B69" s="195" t="s">
        <v>3215</v>
      </c>
      <c r="C69" s="195" t="s">
        <v>3050</v>
      </c>
      <c r="D69" s="720" t="s">
        <v>3213</v>
      </c>
      <c r="E69" s="720">
        <v>200</v>
      </c>
      <c r="F69" s="720">
        <v>2</v>
      </c>
      <c r="G69" s="687"/>
    </row>
    <row r="70" spans="1:7" ht="57.6" x14ac:dyDescent="0.25">
      <c r="A70" s="193" t="s">
        <v>3216</v>
      </c>
      <c r="B70" s="195" t="s">
        <v>3217</v>
      </c>
      <c r="C70" s="195" t="s">
        <v>3061</v>
      </c>
      <c r="D70" s="720" t="s">
        <v>3218</v>
      </c>
      <c r="E70" s="720">
        <v>700</v>
      </c>
      <c r="F70" s="720">
        <v>8</v>
      </c>
      <c r="G70" s="687"/>
    </row>
    <row r="71" spans="1:7" ht="86.4" x14ac:dyDescent="0.25">
      <c r="A71" s="193" t="s">
        <v>3219</v>
      </c>
      <c r="B71" s="195" t="s">
        <v>3220</v>
      </c>
      <c r="C71" s="195" t="s">
        <v>3050</v>
      </c>
      <c r="D71" s="720" t="s">
        <v>3105</v>
      </c>
      <c r="E71" s="720">
        <v>120</v>
      </c>
      <c r="F71" s="720">
        <v>1</v>
      </c>
      <c r="G71" s="687"/>
    </row>
    <row r="72" spans="1:7" ht="43.2" x14ac:dyDescent="0.25">
      <c r="A72" s="193" t="s">
        <v>3221</v>
      </c>
      <c r="B72" s="195" t="s">
        <v>3222</v>
      </c>
      <c r="C72" s="195" t="s">
        <v>3050</v>
      </c>
      <c r="D72" s="720" t="s">
        <v>942</v>
      </c>
      <c r="E72" s="720">
        <v>300</v>
      </c>
      <c r="F72" s="720">
        <v>25</v>
      </c>
      <c r="G72" s="687"/>
    </row>
    <row r="73" spans="1:7" ht="43.2" x14ac:dyDescent="0.25">
      <c r="A73" s="193" t="s">
        <v>3223</v>
      </c>
      <c r="B73" s="195" t="s">
        <v>3224</v>
      </c>
      <c r="C73" s="195" t="s">
        <v>3061</v>
      </c>
      <c r="D73" s="720" t="s">
        <v>3225</v>
      </c>
      <c r="E73" s="720">
        <v>200</v>
      </c>
      <c r="F73" s="720">
        <v>4</v>
      </c>
      <c r="G73" s="687"/>
    </row>
    <row r="74" spans="1:7" ht="43.2" x14ac:dyDescent="0.25">
      <c r="A74" s="193" t="s">
        <v>3226</v>
      </c>
      <c r="B74" s="195" t="s">
        <v>3227</v>
      </c>
      <c r="C74" s="195" t="s">
        <v>3050</v>
      </c>
      <c r="D74" s="720" t="s">
        <v>3228</v>
      </c>
      <c r="E74" s="720">
        <v>40</v>
      </c>
      <c r="F74" s="720">
        <v>1</v>
      </c>
      <c r="G74" s="687"/>
    </row>
    <row r="75" spans="1:7" ht="57.6" x14ac:dyDescent="0.25">
      <c r="A75" s="193" t="s">
        <v>3229</v>
      </c>
      <c r="B75" s="195" t="s">
        <v>3230</v>
      </c>
      <c r="C75" s="195" t="s">
        <v>3050</v>
      </c>
      <c r="D75" s="720" t="s">
        <v>942</v>
      </c>
      <c r="E75" s="720">
        <v>80</v>
      </c>
      <c r="F75" s="720">
        <v>1</v>
      </c>
      <c r="G75" s="687"/>
    </row>
    <row r="76" spans="1:7" ht="28.8" x14ac:dyDescent="0.25">
      <c r="A76" s="193" t="s">
        <v>3231</v>
      </c>
      <c r="B76" s="195" t="s">
        <v>3232</v>
      </c>
      <c r="C76" s="195" t="s">
        <v>3050</v>
      </c>
      <c r="D76" s="720" t="s">
        <v>3233</v>
      </c>
      <c r="E76" s="720">
        <v>100</v>
      </c>
      <c r="F76" s="720">
        <v>6</v>
      </c>
      <c r="G76" s="687"/>
    </row>
    <row r="77" spans="1:7" ht="43.2" x14ac:dyDescent="0.25">
      <c r="A77" s="193" t="s">
        <v>3234</v>
      </c>
      <c r="B77" s="195" t="s">
        <v>3235</v>
      </c>
      <c r="C77" s="195" t="s">
        <v>3050</v>
      </c>
      <c r="D77" s="720" t="s">
        <v>1041</v>
      </c>
      <c r="E77" s="720">
        <v>5500</v>
      </c>
      <c r="F77" s="720">
        <v>4</v>
      </c>
      <c r="G77" s="687"/>
    </row>
    <row r="78" spans="1:7" ht="57.6" x14ac:dyDescent="0.25">
      <c r="A78" s="193" t="s">
        <v>3236</v>
      </c>
      <c r="B78" s="195" t="s">
        <v>3237</v>
      </c>
      <c r="C78" s="195" t="s">
        <v>3061</v>
      </c>
      <c r="D78" s="720" t="s">
        <v>942</v>
      </c>
      <c r="E78" s="720">
        <v>150</v>
      </c>
      <c r="F78" s="720">
        <v>2</v>
      </c>
      <c r="G78" s="687"/>
    </row>
    <row r="79" spans="1:7" ht="43.2" x14ac:dyDescent="0.25">
      <c r="A79" s="193" t="s">
        <v>3238</v>
      </c>
      <c r="B79" s="195" t="s">
        <v>3239</v>
      </c>
      <c r="C79" s="195" t="s">
        <v>3050</v>
      </c>
      <c r="D79" s="720" t="s">
        <v>942</v>
      </c>
      <c r="E79" s="720">
        <v>50</v>
      </c>
      <c r="F79" s="720">
        <v>3</v>
      </c>
      <c r="G79" s="687"/>
    </row>
    <row r="80" spans="1:7" ht="57.6" x14ac:dyDescent="0.25">
      <c r="A80" s="193" t="s">
        <v>3240</v>
      </c>
      <c r="B80" s="195" t="s">
        <v>3241</v>
      </c>
      <c r="C80" s="195" t="s">
        <v>3050</v>
      </c>
      <c r="D80" s="720" t="s">
        <v>3242</v>
      </c>
      <c r="E80" s="720">
        <v>150</v>
      </c>
      <c r="F80" s="720">
        <v>30</v>
      </c>
      <c r="G80" s="687"/>
    </row>
    <row r="81" spans="1:7" ht="43.2" x14ac:dyDescent="0.25">
      <c r="A81" s="193" t="s">
        <v>3243</v>
      </c>
      <c r="B81" s="195" t="s">
        <v>3244</v>
      </c>
      <c r="C81" s="195" t="s">
        <v>3061</v>
      </c>
      <c r="D81" s="720" t="s">
        <v>942</v>
      </c>
      <c r="E81" s="720">
        <v>80</v>
      </c>
      <c r="F81" s="720">
        <v>1</v>
      </c>
      <c r="G81" s="687"/>
    </row>
    <row r="82" spans="1:7" ht="43.2" x14ac:dyDescent="0.25">
      <c r="A82" s="193" t="s">
        <v>3245</v>
      </c>
      <c r="B82" s="195" t="s">
        <v>3246</v>
      </c>
      <c r="C82" s="195" t="s">
        <v>3050</v>
      </c>
      <c r="D82" s="720" t="s">
        <v>942</v>
      </c>
      <c r="E82" s="720">
        <v>90</v>
      </c>
      <c r="F82" s="720">
        <v>1</v>
      </c>
      <c r="G82" s="687"/>
    </row>
    <row r="83" spans="1:7" ht="28.8" x14ac:dyDescent="0.25">
      <c r="A83" s="193" t="s">
        <v>3247</v>
      </c>
      <c r="B83" s="195" t="s">
        <v>3248</v>
      </c>
      <c r="C83" s="195" t="s">
        <v>3061</v>
      </c>
      <c r="D83" s="720" t="s">
        <v>942</v>
      </c>
      <c r="E83" s="720">
        <v>600</v>
      </c>
      <c r="F83" s="720">
        <v>1</v>
      </c>
      <c r="G83" s="687"/>
    </row>
    <row r="84" spans="1:7" ht="28.8" x14ac:dyDescent="0.25">
      <c r="A84" s="193" t="s">
        <v>3249</v>
      </c>
      <c r="B84" s="195" t="s">
        <v>3250</v>
      </c>
      <c r="C84" s="195" t="s">
        <v>3061</v>
      </c>
      <c r="D84" s="720" t="s">
        <v>3064</v>
      </c>
      <c r="E84" s="720">
        <v>200</v>
      </c>
      <c r="F84" s="720">
        <v>11</v>
      </c>
      <c r="G84" s="687"/>
    </row>
    <row r="85" spans="1:7" ht="28.8" x14ac:dyDescent="0.25">
      <c r="A85" s="193" t="s">
        <v>3251</v>
      </c>
      <c r="B85" s="195" t="s">
        <v>3252</v>
      </c>
      <c r="C85" s="195" t="s">
        <v>3061</v>
      </c>
      <c r="D85" s="720" t="s">
        <v>942</v>
      </c>
      <c r="E85" s="720">
        <v>250</v>
      </c>
      <c r="F85" s="720">
        <v>1</v>
      </c>
      <c r="G85" s="687"/>
    </row>
    <row r="86" spans="1:7" ht="57.6" x14ac:dyDescent="0.25">
      <c r="A86" s="193" t="s">
        <v>3253</v>
      </c>
      <c r="B86" s="195" t="s">
        <v>3254</v>
      </c>
      <c r="C86" s="195" t="s">
        <v>3061</v>
      </c>
      <c r="D86" s="720" t="s">
        <v>1083</v>
      </c>
      <c r="E86" s="720">
        <v>80</v>
      </c>
      <c r="F86" s="720">
        <v>2</v>
      </c>
      <c r="G86" s="687"/>
    </row>
    <row r="87" spans="1:7" ht="43.2" x14ac:dyDescent="0.25">
      <c r="A87" s="193" t="s">
        <v>3255</v>
      </c>
      <c r="B87" s="195" t="s">
        <v>3256</v>
      </c>
      <c r="C87" s="195" t="s">
        <v>3050</v>
      </c>
      <c r="D87" s="720" t="s">
        <v>3257</v>
      </c>
      <c r="E87" s="720">
        <v>70</v>
      </c>
      <c r="F87" s="720">
        <v>2</v>
      </c>
      <c r="G87" s="687"/>
    </row>
    <row r="88" spans="1:7" ht="129.6" x14ac:dyDescent="0.25">
      <c r="A88" s="193" t="s">
        <v>3258</v>
      </c>
      <c r="B88" s="195" t="s">
        <v>3259</v>
      </c>
      <c r="C88" s="195" t="s">
        <v>3050</v>
      </c>
      <c r="D88" s="720" t="s">
        <v>3260</v>
      </c>
      <c r="E88" s="720">
        <v>62</v>
      </c>
      <c r="F88" s="720">
        <v>1</v>
      </c>
      <c r="G88" s="687"/>
    </row>
    <row r="89" spans="1:7" ht="43.2" x14ac:dyDescent="0.25">
      <c r="A89" s="193" t="s">
        <v>3261</v>
      </c>
      <c r="B89" s="195" t="s">
        <v>3262</v>
      </c>
      <c r="C89" s="195" t="s">
        <v>3050</v>
      </c>
      <c r="D89" s="720" t="s">
        <v>942</v>
      </c>
      <c r="E89" s="720">
        <v>150</v>
      </c>
      <c r="F89" s="720">
        <v>1</v>
      </c>
      <c r="G89" s="687"/>
    </row>
    <row r="90" spans="1:7" ht="57.6" x14ac:dyDescent="0.25">
      <c r="A90" s="193" t="s">
        <v>3263</v>
      </c>
      <c r="B90" s="195" t="s">
        <v>3264</v>
      </c>
      <c r="C90" s="195" t="s">
        <v>3050</v>
      </c>
      <c r="D90" s="720" t="s">
        <v>942</v>
      </c>
      <c r="E90" s="720">
        <v>200</v>
      </c>
      <c r="F90" s="720">
        <v>2</v>
      </c>
      <c r="G90" s="687"/>
    </row>
    <row r="91" spans="1:7" ht="28.8" x14ac:dyDescent="0.25">
      <c r="A91" s="193" t="s">
        <v>3265</v>
      </c>
      <c r="B91" s="195" t="s">
        <v>3266</v>
      </c>
      <c r="C91" s="195" t="s">
        <v>3061</v>
      </c>
      <c r="D91" s="720" t="s">
        <v>942</v>
      </c>
      <c r="E91" s="720">
        <v>220</v>
      </c>
      <c r="F91" s="720">
        <v>2</v>
      </c>
      <c r="G91" s="687"/>
    </row>
    <row r="92" spans="1:7" ht="100.8" x14ac:dyDescent="0.25">
      <c r="A92" s="193" t="s">
        <v>3267</v>
      </c>
      <c r="B92" s="195" t="s">
        <v>3268</v>
      </c>
      <c r="C92" s="195" t="s">
        <v>3050</v>
      </c>
      <c r="D92" s="720" t="s">
        <v>1103</v>
      </c>
      <c r="E92" s="720">
        <v>150</v>
      </c>
      <c r="F92" s="720">
        <v>3</v>
      </c>
      <c r="G92" s="687"/>
    </row>
    <row r="93" spans="1:7" ht="57.6" x14ac:dyDescent="0.25">
      <c r="A93" s="193" t="s">
        <v>3269</v>
      </c>
      <c r="B93" s="195" t="s">
        <v>3270</v>
      </c>
      <c r="C93" s="195" t="s">
        <v>3050</v>
      </c>
      <c r="D93" s="720" t="s">
        <v>3064</v>
      </c>
      <c r="E93" s="720">
        <v>250</v>
      </c>
      <c r="F93" s="720">
        <v>1</v>
      </c>
      <c r="G93" s="687"/>
    </row>
    <row r="94" spans="1:7" ht="57.6" x14ac:dyDescent="0.25">
      <c r="A94" s="193" t="s">
        <v>3271</v>
      </c>
      <c r="B94" s="195" t="s">
        <v>3272</v>
      </c>
      <c r="C94" s="195" t="s">
        <v>3050</v>
      </c>
      <c r="D94" s="720" t="s">
        <v>942</v>
      </c>
      <c r="E94" s="720">
        <v>250</v>
      </c>
      <c r="F94" s="720">
        <v>2</v>
      </c>
      <c r="G94" s="687"/>
    </row>
    <row r="95" spans="1:7" ht="43.2" x14ac:dyDescent="0.25">
      <c r="A95" s="193" t="s">
        <v>3273</v>
      </c>
      <c r="B95" s="195" t="s">
        <v>3274</v>
      </c>
      <c r="C95" s="195" t="s">
        <v>3050</v>
      </c>
      <c r="D95" s="720" t="s">
        <v>942</v>
      </c>
      <c r="E95" s="720">
        <v>500</v>
      </c>
      <c r="F95" s="720">
        <v>3</v>
      </c>
      <c r="G95" s="687"/>
    </row>
    <row r="96" spans="1:7" ht="43.2" x14ac:dyDescent="0.25">
      <c r="A96" s="193" t="s">
        <v>3275</v>
      </c>
      <c r="B96" s="195" t="s">
        <v>3276</v>
      </c>
      <c r="C96" s="195" t="s">
        <v>3050</v>
      </c>
      <c r="D96" s="720" t="s">
        <v>3277</v>
      </c>
      <c r="E96" s="720">
        <v>300</v>
      </c>
      <c r="F96" s="720">
        <v>10</v>
      </c>
      <c r="G96" s="687"/>
    </row>
    <row r="97" spans="1:7" ht="72" x14ac:dyDescent="0.25">
      <c r="A97" s="193" t="s">
        <v>3278</v>
      </c>
      <c r="B97" s="195" t="s">
        <v>3279</v>
      </c>
      <c r="C97" s="195" t="s">
        <v>3050</v>
      </c>
      <c r="D97" s="720" t="s">
        <v>1041</v>
      </c>
      <c r="E97" s="720">
        <v>120</v>
      </c>
      <c r="F97" s="720">
        <v>1</v>
      </c>
      <c r="G97" s="687"/>
    </row>
    <row r="98" spans="1:7" ht="43.2" x14ac:dyDescent="0.25">
      <c r="A98" s="193" t="s">
        <v>3280</v>
      </c>
      <c r="B98" s="195" t="s">
        <v>3281</v>
      </c>
      <c r="C98" s="195" t="s">
        <v>3050</v>
      </c>
      <c r="D98" s="720" t="s">
        <v>3076</v>
      </c>
      <c r="E98" s="720">
        <v>400</v>
      </c>
      <c r="F98" s="720">
        <v>1</v>
      </c>
      <c r="G98" s="687"/>
    </row>
    <row r="99" spans="1:7" ht="57.6" x14ac:dyDescent="0.25">
      <c r="A99" s="193" t="s">
        <v>3282</v>
      </c>
      <c r="B99" s="195" t="s">
        <v>3283</v>
      </c>
      <c r="C99" s="195" t="s">
        <v>3050</v>
      </c>
      <c r="D99" s="720" t="s">
        <v>3284</v>
      </c>
      <c r="E99" s="720">
        <v>500</v>
      </c>
      <c r="F99" s="720">
        <v>1</v>
      </c>
      <c r="G99" s="687"/>
    </row>
    <row r="100" spans="1:7" ht="43.2" x14ac:dyDescent="0.25">
      <c r="A100" s="193" t="s">
        <v>3285</v>
      </c>
      <c r="B100" s="195" t="s">
        <v>3286</v>
      </c>
      <c r="C100" s="195" t="s">
        <v>3050</v>
      </c>
      <c r="D100" s="720" t="s">
        <v>3095</v>
      </c>
      <c r="E100" s="720">
        <v>150</v>
      </c>
      <c r="F100" s="720">
        <v>4</v>
      </c>
      <c r="G100" s="687"/>
    </row>
    <row r="101" spans="1:7" ht="43.2" x14ac:dyDescent="0.25">
      <c r="A101" s="193" t="s">
        <v>3287</v>
      </c>
      <c r="B101" s="195" t="s">
        <v>3288</v>
      </c>
      <c r="C101" s="195" t="s">
        <v>3061</v>
      </c>
      <c r="D101" s="720" t="s">
        <v>942</v>
      </c>
      <c r="E101" s="720">
        <v>50</v>
      </c>
      <c r="F101" s="720">
        <v>3</v>
      </c>
      <c r="G101" s="687"/>
    </row>
    <row r="102" spans="1:7" ht="43.2" x14ac:dyDescent="0.25">
      <c r="A102" s="193" t="s">
        <v>3289</v>
      </c>
      <c r="B102" s="195" t="s">
        <v>3290</v>
      </c>
      <c r="C102" s="195" t="s">
        <v>3050</v>
      </c>
      <c r="D102" s="720" t="s">
        <v>1035</v>
      </c>
      <c r="E102" s="720">
        <v>137</v>
      </c>
      <c r="F102" s="720">
        <v>3</v>
      </c>
      <c r="G102" s="687"/>
    </row>
    <row r="103" spans="1:7" ht="43.2" x14ac:dyDescent="0.25">
      <c r="A103" s="193" t="s">
        <v>3291</v>
      </c>
      <c r="B103" s="195" t="s">
        <v>3292</v>
      </c>
      <c r="C103" s="195" t="s">
        <v>3050</v>
      </c>
      <c r="D103" s="720" t="s">
        <v>942</v>
      </c>
      <c r="E103" s="720" t="s">
        <v>3293</v>
      </c>
      <c r="F103" s="720">
        <v>1</v>
      </c>
      <c r="G103" s="687"/>
    </row>
    <row r="104" spans="1:7" ht="43.2" x14ac:dyDescent="0.25">
      <c r="A104" s="193" t="s">
        <v>3294</v>
      </c>
      <c r="B104" s="195" t="s">
        <v>3295</v>
      </c>
      <c r="C104" s="195" t="s">
        <v>3050</v>
      </c>
      <c r="D104" s="720" t="s">
        <v>3296</v>
      </c>
      <c r="E104" s="720">
        <v>500</v>
      </c>
      <c r="F104" s="720">
        <v>4</v>
      </c>
      <c r="G104" s="687"/>
    </row>
    <row r="105" spans="1:7" ht="43.2" x14ac:dyDescent="0.25">
      <c r="A105" s="193" t="s">
        <v>3297</v>
      </c>
      <c r="B105" s="195" t="s">
        <v>3298</v>
      </c>
      <c r="C105" s="195" t="s">
        <v>3050</v>
      </c>
      <c r="D105" s="720" t="s">
        <v>3095</v>
      </c>
      <c r="E105" s="720">
        <v>100</v>
      </c>
      <c r="F105" s="720">
        <v>10</v>
      </c>
      <c r="G105" s="687"/>
    </row>
    <row r="106" spans="1:7" ht="72" x14ac:dyDescent="0.25">
      <c r="A106" s="193" t="s">
        <v>3299</v>
      </c>
      <c r="B106" s="195" t="s">
        <v>3300</v>
      </c>
      <c r="C106" s="195" t="s">
        <v>3050</v>
      </c>
      <c r="D106" s="720" t="s">
        <v>942</v>
      </c>
      <c r="E106" s="720">
        <v>100</v>
      </c>
      <c r="F106" s="720">
        <v>1</v>
      </c>
      <c r="G106" s="687"/>
    </row>
    <row r="107" spans="1:7" ht="57.6" x14ac:dyDescent="0.25">
      <c r="A107" s="193" t="s">
        <v>3301</v>
      </c>
      <c r="B107" s="195" t="s">
        <v>3302</v>
      </c>
      <c r="C107" s="195" t="s">
        <v>3050</v>
      </c>
      <c r="D107" s="720" t="s">
        <v>3073</v>
      </c>
      <c r="E107" s="720">
        <v>350</v>
      </c>
      <c r="F107" s="720">
        <v>15</v>
      </c>
      <c r="G107" s="687"/>
    </row>
    <row r="108" spans="1:7" ht="57.6" x14ac:dyDescent="0.25">
      <c r="A108" s="193" t="s">
        <v>3303</v>
      </c>
      <c r="B108" s="195" t="s">
        <v>3304</v>
      </c>
      <c r="C108" s="195" t="s">
        <v>3061</v>
      </c>
      <c r="D108" s="720" t="s">
        <v>3105</v>
      </c>
      <c r="E108" s="720">
        <v>300</v>
      </c>
      <c r="F108" s="720">
        <v>4</v>
      </c>
      <c r="G108" s="687"/>
    </row>
    <row r="109" spans="1:7" ht="43.2" x14ac:dyDescent="0.25">
      <c r="A109" s="193" t="s">
        <v>3305</v>
      </c>
      <c r="B109" s="195" t="s">
        <v>3306</v>
      </c>
      <c r="C109" s="195" t="s">
        <v>3050</v>
      </c>
      <c r="D109" s="720" t="s">
        <v>3307</v>
      </c>
      <c r="E109" s="720">
        <v>200</v>
      </c>
      <c r="F109" s="720">
        <v>1</v>
      </c>
      <c r="G109" s="687"/>
    </row>
    <row r="110" spans="1:7" ht="57.6" x14ac:dyDescent="0.25">
      <c r="A110" s="193" t="s">
        <v>3308</v>
      </c>
      <c r="B110" s="195" t="s">
        <v>3309</v>
      </c>
      <c r="C110" s="195" t="s">
        <v>3050</v>
      </c>
      <c r="D110" s="720" t="s">
        <v>942</v>
      </c>
      <c r="E110" s="720">
        <v>200</v>
      </c>
      <c r="F110" s="720">
        <v>1</v>
      </c>
      <c r="G110" s="687"/>
    </row>
    <row r="111" spans="1:7" ht="43.2" x14ac:dyDescent="0.25">
      <c r="A111" s="193" t="s">
        <v>3310</v>
      </c>
      <c r="B111" s="195" t="s">
        <v>3311</v>
      </c>
      <c r="C111" s="195" t="s">
        <v>3050</v>
      </c>
      <c r="D111" s="720" t="s">
        <v>3064</v>
      </c>
      <c r="E111" s="720">
        <v>100</v>
      </c>
      <c r="F111" s="720">
        <v>2</v>
      </c>
      <c r="G111" s="687"/>
    </row>
    <row r="112" spans="1:7" ht="43.2" x14ac:dyDescent="0.25">
      <c r="A112" s="193" t="s">
        <v>3312</v>
      </c>
      <c r="B112" s="195" t="s">
        <v>3313</v>
      </c>
      <c r="C112" s="195" t="s">
        <v>3050</v>
      </c>
      <c r="D112" s="720" t="s">
        <v>1041</v>
      </c>
      <c r="E112" s="720">
        <v>100</v>
      </c>
      <c r="F112" s="720">
        <v>4</v>
      </c>
      <c r="G112" s="687"/>
    </row>
    <row r="113" spans="1:7" ht="57.6" x14ac:dyDescent="0.25">
      <c r="A113" s="193" t="s">
        <v>3314</v>
      </c>
      <c r="B113" s="195" t="s">
        <v>3315</v>
      </c>
      <c r="C113" s="195" t="s">
        <v>3050</v>
      </c>
      <c r="D113" s="720" t="s">
        <v>3316</v>
      </c>
      <c r="E113" s="720">
        <v>125</v>
      </c>
      <c r="F113" s="720">
        <v>1</v>
      </c>
      <c r="G113" s="687"/>
    </row>
    <row r="114" spans="1:7" ht="14.4" x14ac:dyDescent="0.25">
      <c r="A114" s="193" t="s">
        <v>3317</v>
      </c>
      <c r="B114" s="195" t="s">
        <v>3318</v>
      </c>
      <c r="C114" s="195" t="s">
        <v>3061</v>
      </c>
      <c r="D114" s="720" t="s">
        <v>3277</v>
      </c>
      <c r="E114" s="720">
        <v>150</v>
      </c>
      <c r="F114" s="720">
        <v>1</v>
      </c>
      <c r="G114" s="687"/>
    </row>
    <row r="115" spans="1:7" ht="57.6" x14ac:dyDescent="0.25">
      <c r="A115" s="193" t="s">
        <v>3319</v>
      </c>
      <c r="B115" s="195" t="s">
        <v>3320</v>
      </c>
      <c r="C115" s="195" t="s">
        <v>3050</v>
      </c>
      <c r="D115" s="720" t="s">
        <v>3321</v>
      </c>
      <c r="E115" s="720">
        <v>300</v>
      </c>
      <c r="F115" s="720">
        <v>1</v>
      </c>
      <c r="G115" s="687"/>
    </row>
    <row r="116" spans="1:7" ht="57.6" x14ac:dyDescent="0.25">
      <c r="A116" s="193" t="s">
        <v>3322</v>
      </c>
      <c r="B116" s="195" t="s">
        <v>3323</v>
      </c>
      <c r="C116" s="195"/>
      <c r="D116" s="720" t="s">
        <v>3307</v>
      </c>
      <c r="E116" s="720">
        <v>100</v>
      </c>
      <c r="F116" s="720">
        <v>7</v>
      </c>
      <c r="G116" s="687"/>
    </row>
    <row r="117" spans="1:7" ht="57.6" x14ac:dyDescent="0.25">
      <c r="A117" s="193" t="s">
        <v>3324</v>
      </c>
      <c r="B117" s="195" t="s">
        <v>3325</v>
      </c>
      <c r="C117" s="195" t="s">
        <v>3050</v>
      </c>
      <c r="D117" s="720" t="s">
        <v>3326</v>
      </c>
      <c r="E117" s="720">
        <v>174</v>
      </c>
      <c r="F117" s="720">
        <v>19</v>
      </c>
      <c r="G117" s="687"/>
    </row>
    <row r="118" spans="1:7" ht="57.6" x14ac:dyDescent="0.25">
      <c r="A118" s="193" t="s">
        <v>3327</v>
      </c>
      <c r="B118" s="195" t="s">
        <v>3328</v>
      </c>
      <c r="C118" s="195" t="s">
        <v>3050</v>
      </c>
      <c r="D118" s="720" t="s">
        <v>3329</v>
      </c>
      <c r="E118" s="720">
        <v>1000</v>
      </c>
      <c r="F118" s="720">
        <v>3</v>
      </c>
      <c r="G118" s="687"/>
    </row>
    <row r="119" spans="1:7" ht="14.4" x14ac:dyDescent="0.25">
      <c r="A119" s="193" t="s">
        <v>3330</v>
      </c>
      <c r="B119" s="195" t="s">
        <v>3331</v>
      </c>
      <c r="C119" s="195" t="s">
        <v>3050</v>
      </c>
      <c r="D119" s="720" t="s">
        <v>3332</v>
      </c>
      <c r="E119" s="720">
        <v>50</v>
      </c>
      <c r="F119" s="720">
        <v>1</v>
      </c>
      <c r="G119" s="687"/>
    </row>
    <row r="120" spans="1:7" ht="72" x14ac:dyDescent="0.25">
      <c r="A120" s="193" t="s">
        <v>3333</v>
      </c>
      <c r="B120" s="195" t="s">
        <v>3334</v>
      </c>
      <c r="C120" s="195" t="s">
        <v>3050</v>
      </c>
      <c r="D120" s="720" t="s">
        <v>3335</v>
      </c>
      <c r="E120" s="720">
        <v>100</v>
      </c>
      <c r="F120" s="720">
        <v>2</v>
      </c>
      <c r="G120" s="687"/>
    </row>
    <row r="121" spans="1:7" ht="28.8" x14ac:dyDescent="0.25">
      <c r="A121" s="193" t="s">
        <v>3336</v>
      </c>
      <c r="B121" s="195" t="s">
        <v>3337</v>
      </c>
      <c r="C121" s="195" t="s">
        <v>3050</v>
      </c>
      <c r="D121" s="720" t="s">
        <v>3338</v>
      </c>
      <c r="E121" s="720">
        <v>590</v>
      </c>
      <c r="F121" s="720">
        <v>19</v>
      </c>
      <c r="G121" s="687"/>
    </row>
    <row r="122" spans="1:7" ht="28.8" x14ac:dyDescent="0.25">
      <c r="A122" s="193" t="s">
        <v>3339</v>
      </c>
      <c r="B122" s="195" t="s">
        <v>3340</v>
      </c>
      <c r="C122" s="195" t="s">
        <v>3050</v>
      </c>
      <c r="D122" s="720" t="s">
        <v>3341</v>
      </c>
      <c r="E122" s="720">
        <v>300</v>
      </c>
      <c r="F122" s="720">
        <v>18</v>
      </c>
      <c r="G122" s="687"/>
    </row>
    <row r="123" spans="1:7" ht="57.6" x14ac:dyDescent="0.25">
      <c r="A123" s="193" t="s">
        <v>3342</v>
      </c>
      <c r="B123" s="195" t="s">
        <v>3343</v>
      </c>
      <c r="C123" s="195" t="s">
        <v>3050</v>
      </c>
      <c r="D123" s="720" t="s">
        <v>3344</v>
      </c>
      <c r="E123" s="720">
        <v>250</v>
      </c>
      <c r="F123" s="720">
        <v>10</v>
      </c>
      <c r="G123" s="687"/>
    </row>
    <row r="124" spans="1:7" ht="57.6" x14ac:dyDescent="0.25">
      <c r="A124" s="193" t="s">
        <v>3345</v>
      </c>
      <c r="B124" s="195" t="s">
        <v>3346</v>
      </c>
      <c r="C124" s="195" t="s">
        <v>3050</v>
      </c>
      <c r="D124" s="720" t="s">
        <v>942</v>
      </c>
      <c r="E124" s="720">
        <v>1000</v>
      </c>
      <c r="F124" s="720">
        <v>1</v>
      </c>
      <c r="G124" s="687"/>
    </row>
    <row r="125" spans="1:7" ht="43.2" x14ac:dyDescent="0.25">
      <c r="A125" s="193" t="s">
        <v>3347</v>
      </c>
      <c r="B125" s="195" t="s">
        <v>3348</v>
      </c>
      <c r="C125" s="195" t="s">
        <v>3050</v>
      </c>
      <c r="D125" s="720" t="s">
        <v>942</v>
      </c>
      <c r="E125" s="720">
        <v>300</v>
      </c>
      <c r="F125" s="720">
        <v>3</v>
      </c>
      <c r="G125" s="687"/>
    </row>
    <row r="126" spans="1:7" ht="100.8" x14ac:dyDescent="0.25">
      <c r="A126" s="193" t="s">
        <v>3349</v>
      </c>
      <c r="B126" s="195" t="s">
        <v>3350</v>
      </c>
      <c r="C126" s="195" t="s">
        <v>3050</v>
      </c>
      <c r="D126" s="720" t="s">
        <v>3351</v>
      </c>
      <c r="E126" s="720">
        <v>220</v>
      </c>
      <c r="F126" s="720">
        <v>1</v>
      </c>
      <c r="G126" s="687"/>
    </row>
    <row r="127" spans="1:7" ht="43.2" x14ac:dyDescent="0.25">
      <c r="A127" s="193" t="s">
        <v>3352</v>
      </c>
      <c r="B127" s="195" t="s">
        <v>3353</v>
      </c>
      <c r="C127" s="195" t="s">
        <v>3050</v>
      </c>
      <c r="D127" s="720" t="s">
        <v>942</v>
      </c>
      <c r="E127" s="720">
        <v>300</v>
      </c>
      <c r="F127" s="720">
        <v>6</v>
      </c>
      <c r="G127" s="687"/>
    </row>
    <row r="128" spans="1:7" ht="43.2" x14ac:dyDescent="0.25">
      <c r="A128" s="193" t="s">
        <v>3354</v>
      </c>
      <c r="B128" s="195" t="s">
        <v>3355</v>
      </c>
      <c r="C128" s="195" t="s">
        <v>3050</v>
      </c>
      <c r="D128" s="720" t="s">
        <v>3356</v>
      </c>
      <c r="E128" s="720">
        <v>280</v>
      </c>
      <c r="F128" s="720">
        <v>1</v>
      </c>
      <c r="G128" s="687"/>
    </row>
    <row r="129" spans="1:7" ht="43.2" x14ac:dyDescent="0.25">
      <c r="A129" s="193" t="s">
        <v>3357</v>
      </c>
      <c r="B129" s="195" t="s">
        <v>3358</v>
      </c>
      <c r="C129" s="195" t="s">
        <v>3050</v>
      </c>
      <c r="D129" s="720" t="s">
        <v>942</v>
      </c>
      <c r="E129" s="720">
        <v>200</v>
      </c>
      <c r="F129" s="720">
        <v>6</v>
      </c>
      <c r="G129" s="687"/>
    </row>
    <row r="130" spans="1:7" ht="28.8" x14ac:dyDescent="0.25">
      <c r="A130" s="193" t="s">
        <v>3359</v>
      </c>
      <c r="B130" s="195" t="s">
        <v>3360</v>
      </c>
      <c r="C130" s="195" t="s">
        <v>3050</v>
      </c>
      <c r="D130" s="720" t="s">
        <v>3361</v>
      </c>
      <c r="E130" s="720">
        <v>210</v>
      </c>
      <c r="F130" s="720">
        <v>7</v>
      </c>
      <c r="G130" s="687"/>
    </row>
    <row r="131" spans="1:7" ht="57.6" x14ac:dyDescent="0.25">
      <c r="A131" s="193" t="s">
        <v>3362</v>
      </c>
      <c r="B131" s="195" t="s">
        <v>3363</v>
      </c>
      <c r="C131" s="195" t="s">
        <v>3050</v>
      </c>
      <c r="D131" s="720" t="s">
        <v>942</v>
      </c>
      <c r="E131" s="720">
        <v>150</v>
      </c>
      <c r="F131" s="720">
        <v>2</v>
      </c>
      <c r="G131" s="687"/>
    </row>
    <row r="132" spans="1:7" ht="28.8" x14ac:dyDescent="0.25">
      <c r="A132" s="193" t="s">
        <v>3364</v>
      </c>
      <c r="B132" s="195" t="s">
        <v>3365</v>
      </c>
      <c r="C132" s="195" t="s">
        <v>3061</v>
      </c>
      <c r="D132" s="720" t="s">
        <v>1103</v>
      </c>
      <c r="E132" s="720">
        <v>200</v>
      </c>
      <c r="F132" s="720">
        <v>1</v>
      </c>
      <c r="G132" s="687"/>
    </row>
    <row r="133" spans="1:7" ht="57.6" x14ac:dyDescent="0.25">
      <c r="A133" s="193" t="s">
        <v>3366</v>
      </c>
      <c r="B133" s="195" t="s">
        <v>3367</v>
      </c>
      <c r="C133" s="195" t="s">
        <v>3061</v>
      </c>
      <c r="D133" s="720" t="s">
        <v>1103</v>
      </c>
      <c r="E133" s="720">
        <v>100</v>
      </c>
      <c r="F133" s="720">
        <v>1</v>
      </c>
      <c r="G133" s="687"/>
    </row>
    <row r="134" spans="1:7" ht="72" x14ac:dyDescent="0.25">
      <c r="A134" s="193" t="s">
        <v>3368</v>
      </c>
      <c r="B134" s="195" t="s">
        <v>3369</v>
      </c>
      <c r="C134" s="195" t="s">
        <v>3050</v>
      </c>
      <c r="D134" s="720" t="s">
        <v>942</v>
      </c>
      <c r="E134" s="720">
        <f>E133</f>
        <v>100</v>
      </c>
      <c r="F134" s="720">
        <v>2</v>
      </c>
      <c r="G134" s="687"/>
    </row>
    <row r="135" spans="1:7" ht="72" x14ac:dyDescent="0.25">
      <c r="A135" s="193" t="s">
        <v>3370</v>
      </c>
      <c r="B135" s="195" t="s">
        <v>3371</v>
      </c>
      <c r="C135" s="195" t="s">
        <v>3061</v>
      </c>
      <c r="D135" s="720" t="s">
        <v>3372</v>
      </c>
      <c r="E135" s="720">
        <v>300</v>
      </c>
      <c r="F135" s="720">
        <v>25</v>
      </c>
      <c r="G135" s="687"/>
    </row>
    <row r="136" spans="1:7" ht="72" x14ac:dyDescent="0.25">
      <c r="A136" s="193" t="s">
        <v>3373</v>
      </c>
      <c r="B136" s="195" t="s">
        <v>3374</v>
      </c>
      <c r="C136" s="195" t="s">
        <v>3061</v>
      </c>
      <c r="D136" s="720" t="s">
        <v>3375</v>
      </c>
      <c r="E136" s="720">
        <v>108</v>
      </c>
      <c r="F136" s="720">
        <v>2</v>
      </c>
      <c r="G136" s="687"/>
    </row>
    <row r="137" spans="1:7" ht="86.4" x14ac:dyDescent="0.25">
      <c r="A137" s="193" t="s">
        <v>3376</v>
      </c>
      <c r="B137" s="195" t="s">
        <v>3377</v>
      </c>
      <c r="C137" s="195" t="s">
        <v>3050</v>
      </c>
      <c r="D137" s="720" t="s">
        <v>942</v>
      </c>
      <c r="E137" s="720" t="s">
        <v>3378</v>
      </c>
      <c r="F137" s="720" t="s">
        <v>3379</v>
      </c>
      <c r="G137" s="687"/>
    </row>
    <row r="138" spans="1:7" ht="43.2" x14ac:dyDescent="0.25">
      <c r="A138" s="193" t="s">
        <v>3380</v>
      </c>
      <c r="B138" s="195" t="s">
        <v>3381</v>
      </c>
      <c r="C138" s="195" t="s">
        <v>3050</v>
      </c>
      <c r="D138" s="720" t="s">
        <v>3194</v>
      </c>
      <c r="E138" s="720">
        <v>100</v>
      </c>
      <c r="F138" s="720">
        <v>2</v>
      </c>
      <c r="G138" s="687"/>
    </row>
    <row r="139" spans="1:7" ht="43.2" x14ac:dyDescent="0.25">
      <c r="A139" s="193" t="s">
        <v>3382</v>
      </c>
      <c r="B139" s="195" t="s">
        <v>3383</v>
      </c>
      <c r="C139" s="195" t="s">
        <v>3061</v>
      </c>
      <c r="D139" s="720" t="s">
        <v>942</v>
      </c>
      <c r="E139" s="720">
        <v>42</v>
      </c>
      <c r="F139" s="720">
        <v>2</v>
      </c>
      <c r="G139" s="687"/>
    </row>
    <row r="140" spans="1:7" ht="14.4" x14ac:dyDescent="0.25">
      <c r="A140" s="193" t="s">
        <v>3384</v>
      </c>
      <c r="B140" s="195" t="s">
        <v>3385</v>
      </c>
      <c r="C140" s="195" t="s">
        <v>3050</v>
      </c>
      <c r="D140" s="720" t="s">
        <v>942</v>
      </c>
      <c r="E140" s="720">
        <v>150</v>
      </c>
      <c r="F140" s="720">
        <v>2</v>
      </c>
      <c r="G140" s="687"/>
    </row>
    <row r="141" spans="1:7" ht="43.2" x14ac:dyDescent="0.25">
      <c r="A141" s="193" t="s">
        <v>3386</v>
      </c>
      <c r="B141" s="195" t="s">
        <v>3387</v>
      </c>
      <c r="C141" s="195" t="s">
        <v>3050</v>
      </c>
      <c r="D141" s="720" t="s">
        <v>1041</v>
      </c>
      <c r="E141" s="720">
        <v>400</v>
      </c>
      <c r="F141" s="720">
        <v>11</v>
      </c>
      <c r="G141" s="687"/>
    </row>
    <row r="142" spans="1:7" ht="72" x14ac:dyDescent="0.25">
      <c r="A142" s="193" t="s">
        <v>3388</v>
      </c>
      <c r="B142" s="195" t="s">
        <v>3389</v>
      </c>
      <c r="C142" s="195" t="s">
        <v>3050</v>
      </c>
      <c r="D142" s="720" t="s">
        <v>1041</v>
      </c>
      <c r="E142" s="720">
        <v>300</v>
      </c>
      <c r="F142" s="720">
        <v>50</v>
      </c>
      <c r="G142" s="687"/>
    </row>
    <row r="143" spans="1:7" ht="43.2" x14ac:dyDescent="0.25">
      <c r="A143" s="193" t="s">
        <v>3390</v>
      </c>
      <c r="B143" s="195" t="s">
        <v>3391</v>
      </c>
      <c r="C143" s="195" t="s">
        <v>3050</v>
      </c>
      <c r="D143" s="720" t="s">
        <v>3197</v>
      </c>
      <c r="E143" s="720">
        <v>50</v>
      </c>
      <c r="F143" s="720">
        <v>1</v>
      </c>
      <c r="G143" s="687"/>
    </row>
    <row r="144" spans="1:7" ht="57.6" x14ac:dyDescent="0.25">
      <c r="A144" s="193" t="s">
        <v>3392</v>
      </c>
      <c r="B144" s="195" t="s">
        <v>3393</v>
      </c>
      <c r="C144" s="195" t="s">
        <v>3050</v>
      </c>
      <c r="D144" s="720" t="s">
        <v>1041</v>
      </c>
      <c r="E144" s="720">
        <v>120</v>
      </c>
      <c r="F144" s="720">
        <v>1</v>
      </c>
      <c r="G144" s="687"/>
    </row>
    <row r="145" spans="1:7" ht="43.2" x14ac:dyDescent="0.25">
      <c r="A145" s="193" t="s">
        <v>3394</v>
      </c>
      <c r="B145" s="195" t="s">
        <v>3395</v>
      </c>
      <c r="C145" s="195" t="s">
        <v>3061</v>
      </c>
      <c r="D145" s="720" t="s">
        <v>3396</v>
      </c>
      <c r="E145" s="720">
        <v>100</v>
      </c>
      <c r="F145" s="720">
        <v>12</v>
      </c>
      <c r="G145" s="687"/>
    </row>
    <row r="146" spans="1:7" ht="57.6" x14ac:dyDescent="0.25">
      <c r="A146" s="193" t="s">
        <v>3397</v>
      </c>
      <c r="B146" s="195" t="s">
        <v>3398</v>
      </c>
      <c r="C146" s="195" t="s">
        <v>3061</v>
      </c>
      <c r="D146" s="720" t="s">
        <v>3399</v>
      </c>
      <c r="E146" s="720">
        <v>80</v>
      </c>
      <c r="F146" s="720">
        <v>2</v>
      </c>
      <c r="G146" s="687"/>
    </row>
    <row r="147" spans="1:7" ht="28.8" x14ac:dyDescent="0.25">
      <c r="A147" s="193" t="s">
        <v>3400</v>
      </c>
      <c r="B147" s="195" t="s">
        <v>3401</v>
      </c>
      <c r="C147" s="195" t="s">
        <v>3050</v>
      </c>
      <c r="D147" s="720" t="s">
        <v>942</v>
      </c>
      <c r="E147" s="720">
        <v>100</v>
      </c>
      <c r="F147" s="720">
        <v>1</v>
      </c>
      <c r="G147" s="687"/>
    </row>
    <row r="148" spans="1:7" ht="57.6" x14ac:dyDescent="0.25">
      <c r="A148" s="193" t="s">
        <v>3402</v>
      </c>
      <c r="B148" s="195" t="s">
        <v>3403</v>
      </c>
      <c r="C148" s="195" t="s">
        <v>3050</v>
      </c>
      <c r="D148" s="720" t="s">
        <v>3105</v>
      </c>
      <c r="E148" s="720">
        <v>250</v>
      </c>
      <c r="F148" s="720">
        <v>1</v>
      </c>
      <c r="G148" s="687"/>
    </row>
    <row r="149" spans="1:7" ht="28.8" x14ac:dyDescent="0.25">
      <c r="A149" s="193" t="s">
        <v>3404</v>
      </c>
      <c r="B149" s="195" t="s">
        <v>3405</v>
      </c>
      <c r="C149" s="195" t="s">
        <v>3050</v>
      </c>
      <c r="D149" s="720" t="s">
        <v>942</v>
      </c>
      <c r="E149" s="720">
        <v>100</v>
      </c>
      <c r="F149" s="720">
        <v>1</v>
      </c>
      <c r="G149" s="687"/>
    </row>
    <row r="150" spans="1:7" ht="43.2" x14ac:dyDescent="0.25">
      <c r="A150" s="193" t="s">
        <v>3406</v>
      </c>
      <c r="B150" s="195" t="s">
        <v>3407</v>
      </c>
      <c r="C150" s="195" t="s">
        <v>3061</v>
      </c>
      <c r="D150" s="720" t="s">
        <v>3056</v>
      </c>
      <c r="E150" s="720">
        <v>200</v>
      </c>
      <c r="F150" s="720">
        <v>4</v>
      </c>
      <c r="G150" s="687"/>
    </row>
    <row r="151" spans="1:7" ht="57.6" x14ac:dyDescent="0.25">
      <c r="A151" s="193" t="s">
        <v>3408</v>
      </c>
      <c r="B151" s="195" t="s">
        <v>3409</v>
      </c>
      <c r="C151" s="195" t="s">
        <v>3050</v>
      </c>
      <c r="D151" s="720" t="s">
        <v>3064</v>
      </c>
      <c r="E151" s="720">
        <v>200</v>
      </c>
      <c r="F151" s="720">
        <v>4</v>
      </c>
      <c r="G151" s="687"/>
    </row>
    <row r="152" spans="1:7" ht="57.6" x14ac:dyDescent="0.25">
      <c r="A152" s="193" t="s">
        <v>3410</v>
      </c>
      <c r="B152" s="195" t="s">
        <v>3411</v>
      </c>
      <c r="C152" s="195" t="s">
        <v>3050</v>
      </c>
      <c r="D152" s="720" t="s">
        <v>3121</v>
      </c>
      <c r="E152" s="720">
        <v>150</v>
      </c>
      <c r="F152" s="720">
        <v>1</v>
      </c>
      <c r="G152" s="687"/>
    </row>
    <row r="153" spans="1:7" ht="57.6" x14ac:dyDescent="0.25">
      <c r="A153" s="193" t="s">
        <v>3412</v>
      </c>
      <c r="B153" s="195" t="s">
        <v>3413</v>
      </c>
      <c r="C153" s="195" t="s">
        <v>3050</v>
      </c>
      <c r="D153" s="720" t="s">
        <v>3194</v>
      </c>
      <c r="E153" s="720">
        <v>130</v>
      </c>
      <c r="F153" s="720">
        <v>1</v>
      </c>
      <c r="G153" s="687"/>
    </row>
    <row r="154" spans="1:7" ht="43.2" x14ac:dyDescent="0.25">
      <c r="A154" s="193" t="s">
        <v>3414</v>
      </c>
      <c r="B154" s="195" t="s">
        <v>3415</v>
      </c>
      <c r="C154" s="195" t="s">
        <v>3050</v>
      </c>
      <c r="D154" s="720" t="s">
        <v>942</v>
      </c>
      <c r="E154" s="720">
        <v>100</v>
      </c>
      <c r="F154" s="720">
        <v>1</v>
      </c>
      <c r="G154" s="687"/>
    </row>
    <row r="155" spans="1:7" ht="43.2" x14ac:dyDescent="0.25">
      <c r="A155" s="193" t="s">
        <v>3416</v>
      </c>
      <c r="B155" s="195" t="s">
        <v>3417</v>
      </c>
      <c r="C155" s="195" t="s">
        <v>3050</v>
      </c>
      <c r="D155" s="720" t="s">
        <v>942</v>
      </c>
      <c r="E155" s="720">
        <v>200</v>
      </c>
      <c r="F155" s="720">
        <v>1</v>
      </c>
      <c r="G155" s="687"/>
    </row>
    <row r="156" spans="1:7" ht="28.8" x14ac:dyDescent="0.25">
      <c r="A156" s="193" t="s">
        <v>3418</v>
      </c>
      <c r="B156" s="195" t="s">
        <v>3419</v>
      </c>
      <c r="C156" s="195" t="s">
        <v>3050</v>
      </c>
      <c r="D156" s="720" t="s">
        <v>3420</v>
      </c>
      <c r="E156" s="720">
        <v>40</v>
      </c>
      <c r="F156" s="720">
        <v>1</v>
      </c>
      <c r="G156" s="687"/>
    </row>
    <row r="157" spans="1:7" ht="28.8" x14ac:dyDescent="0.25">
      <c r="A157" s="193" t="s">
        <v>3421</v>
      </c>
      <c r="B157" s="195" t="s">
        <v>3422</v>
      </c>
      <c r="C157" s="195" t="s">
        <v>3050</v>
      </c>
      <c r="D157" s="720" t="s">
        <v>942</v>
      </c>
      <c r="E157" s="720">
        <v>100</v>
      </c>
      <c r="F157" s="720">
        <v>2</v>
      </c>
      <c r="G157" s="687"/>
    </row>
    <row r="158" spans="1:7" ht="57.6" x14ac:dyDescent="0.25">
      <c r="A158" s="193" t="s">
        <v>3423</v>
      </c>
      <c r="B158" s="195" t="s">
        <v>3424</v>
      </c>
      <c r="C158" s="195" t="s">
        <v>3050</v>
      </c>
      <c r="D158" s="720" t="s">
        <v>3095</v>
      </c>
      <c r="E158" s="720">
        <f>E157</f>
        <v>100</v>
      </c>
      <c r="F158" s="720">
        <v>2</v>
      </c>
      <c r="G158" s="687"/>
    </row>
    <row r="159" spans="1:7" ht="43.2" x14ac:dyDescent="0.25">
      <c r="A159" s="193" t="s">
        <v>3425</v>
      </c>
      <c r="B159" s="195" t="s">
        <v>3426</v>
      </c>
      <c r="C159" s="195" t="s">
        <v>3050</v>
      </c>
      <c r="D159" s="720" t="s">
        <v>3064</v>
      </c>
      <c r="E159" s="720">
        <v>279</v>
      </c>
      <c r="F159" s="720">
        <v>15</v>
      </c>
      <c r="G159" s="687"/>
    </row>
    <row r="160" spans="1:7" ht="28.8" x14ac:dyDescent="0.25">
      <c r="A160" s="193" t="s">
        <v>3427</v>
      </c>
      <c r="B160" s="195" t="s">
        <v>3428</v>
      </c>
      <c r="C160" s="195" t="s">
        <v>3061</v>
      </c>
      <c r="D160" s="720" t="s">
        <v>3064</v>
      </c>
      <c r="E160" s="720">
        <v>300</v>
      </c>
      <c r="F160" s="720">
        <v>2</v>
      </c>
      <c r="G160" s="687"/>
    </row>
    <row r="161" spans="1:7" ht="43.2" x14ac:dyDescent="0.25">
      <c r="A161" s="193" t="s">
        <v>3429</v>
      </c>
      <c r="B161" s="195" t="s">
        <v>3430</v>
      </c>
      <c r="C161" s="195" t="s">
        <v>3050</v>
      </c>
      <c r="D161" s="720" t="s">
        <v>3431</v>
      </c>
      <c r="E161" s="720">
        <v>50</v>
      </c>
      <c r="F161" s="720">
        <v>6</v>
      </c>
      <c r="G161" s="687"/>
    </row>
    <row r="162" spans="1:7" ht="43.2" x14ac:dyDescent="0.25">
      <c r="A162" s="193" t="s">
        <v>3432</v>
      </c>
      <c r="B162" s="195" t="s">
        <v>3433</v>
      </c>
      <c r="C162" s="195" t="s">
        <v>3050</v>
      </c>
      <c r="D162" s="720" t="s">
        <v>3064</v>
      </c>
      <c r="E162" s="720">
        <v>270</v>
      </c>
      <c r="F162" s="720">
        <v>4</v>
      </c>
      <c r="G162" s="687"/>
    </row>
    <row r="163" spans="1:7" ht="43.2" x14ac:dyDescent="0.25">
      <c r="A163" s="193" t="s">
        <v>3434</v>
      </c>
      <c r="B163" s="195" t="s">
        <v>3435</v>
      </c>
      <c r="C163" s="195" t="s">
        <v>3061</v>
      </c>
      <c r="D163" s="720" t="s">
        <v>3277</v>
      </c>
      <c r="E163" s="720">
        <v>100</v>
      </c>
      <c r="F163" s="720">
        <v>3</v>
      </c>
      <c r="G163" s="687"/>
    </row>
    <row r="164" spans="1:7" ht="72" x14ac:dyDescent="0.25">
      <c r="A164" s="193" t="s">
        <v>3436</v>
      </c>
      <c r="B164" s="195" t="s">
        <v>3437</v>
      </c>
      <c r="C164" s="195" t="s">
        <v>3050</v>
      </c>
      <c r="D164" s="720" t="s">
        <v>942</v>
      </c>
      <c r="E164" s="720">
        <v>250</v>
      </c>
      <c r="F164" s="720">
        <v>1</v>
      </c>
      <c r="G164" s="687"/>
    </row>
    <row r="165" spans="1:7" ht="57.6" x14ac:dyDescent="0.25">
      <c r="A165" s="193" t="s">
        <v>3438</v>
      </c>
      <c r="B165" s="195" t="s">
        <v>3439</v>
      </c>
      <c r="C165" s="195" t="s">
        <v>3050</v>
      </c>
      <c r="D165" s="720" t="s">
        <v>3191</v>
      </c>
      <c r="E165" s="720">
        <v>300</v>
      </c>
      <c r="F165" s="720">
        <v>6</v>
      </c>
      <c r="G165" s="687"/>
    </row>
    <row r="166" spans="1:7" ht="28.8" x14ac:dyDescent="0.25">
      <c r="A166" s="193" t="s">
        <v>3440</v>
      </c>
      <c r="B166" s="195" t="s">
        <v>3441</v>
      </c>
      <c r="C166" s="195" t="s">
        <v>3050</v>
      </c>
      <c r="D166" s="720" t="s">
        <v>3442</v>
      </c>
      <c r="E166" s="720">
        <v>50</v>
      </c>
      <c r="F166" s="720">
        <v>1</v>
      </c>
      <c r="G166" s="687"/>
    </row>
    <row r="167" spans="1:7" ht="57.6" x14ac:dyDescent="0.25">
      <c r="A167" s="193" t="s">
        <v>3443</v>
      </c>
      <c r="B167" s="195" t="s">
        <v>3444</v>
      </c>
      <c r="C167" s="195" t="s">
        <v>3061</v>
      </c>
      <c r="D167" s="720" t="s">
        <v>3242</v>
      </c>
      <c r="E167" s="720">
        <v>120</v>
      </c>
      <c r="F167" s="720">
        <v>9</v>
      </c>
      <c r="G167" s="687"/>
    </row>
    <row r="168" spans="1:7" ht="43.2" x14ac:dyDescent="0.25">
      <c r="A168" s="193" t="s">
        <v>3445</v>
      </c>
      <c r="B168" s="195" t="s">
        <v>3446</v>
      </c>
      <c r="C168" s="195" t="s">
        <v>3050</v>
      </c>
      <c r="D168" s="720" t="s">
        <v>942</v>
      </c>
      <c r="E168" s="720">
        <v>180</v>
      </c>
      <c r="F168" s="720">
        <v>2</v>
      </c>
      <c r="G168" s="687"/>
    </row>
    <row r="169" spans="1:7" ht="28.8" x14ac:dyDescent="0.25">
      <c r="A169" s="193" t="s">
        <v>3447</v>
      </c>
      <c r="B169" s="195" t="s">
        <v>3448</v>
      </c>
      <c r="C169" s="195" t="s">
        <v>3050</v>
      </c>
      <c r="D169" s="720" t="s">
        <v>3064</v>
      </c>
      <c r="E169" s="720">
        <v>300</v>
      </c>
      <c r="F169" s="720">
        <v>4</v>
      </c>
      <c r="G169" s="687"/>
    </row>
    <row r="170" spans="1:7" ht="28.8" x14ac:dyDescent="0.25">
      <c r="A170" s="193" t="s">
        <v>3449</v>
      </c>
      <c r="B170" s="195" t="s">
        <v>3450</v>
      </c>
      <c r="C170" s="195" t="s">
        <v>3050</v>
      </c>
      <c r="D170" s="720" t="s">
        <v>3451</v>
      </c>
      <c r="E170" s="720">
        <v>450</v>
      </c>
      <c r="F170" s="720">
        <v>3</v>
      </c>
      <c r="G170" s="687"/>
    </row>
    <row r="171" spans="1:7" ht="72" x14ac:dyDescent="0.25">
      <c r="A171" s="193" t="s">
        <v>3452</v>
      </c>
      <c r="B171" s="195" t="s">
        <v>3453</v>
      </c>
      <c r="C171" s="195" t="s">
        <v>3050</v>
      </c>
      <c r="D171" s="720" t="s">
        <v>3051</v>
      </c>
      <c r="E171" s="720">
        <v>197</v>
      </c>
      <c r="F171" s="720">
        <v>3</v>
      </c>
      <c r="G171" s="687"/>
    </row>
    <row r="172" spans="1:7" ht="28.8" x14ac:dyDescent="0.25">
      <c r="A172" s="193" t="s">
        <v>3454</v>
      </c>
      <c r="B172" s="195" t="s">
        <v>3455</v>
      </c>
      <c r="C172" s="195" t="s">
        <v>3050</v>
      </c>
      <c r="D172" s="720" t="s">
        <v>942</v>
      </c>
      <c r="E172" s="720">
        <v>140</v>
      </c>
      <c r="F172" s="720">
        <v>4</v>
      </c>
      <c r="G172" s="687"/>
    </row>
    <row r="173" spans="1:7" ht="28.8" x14ac:dyDescent="0.25">
      <c r="A173" s="193" t="s">
        <v>3456</v>
      </c>
      <c r="B173" s="195" t="s">
        <v>3457</v>
      </c>
      <c r="C173" s="195" t="s">
        <v>3050</v>
      </c>
      <c r="D173" s="720" t="s">
        <v>3458</v>
      </c>
      <c r="E173" s="720">
        <v>500</v>
      </c>
      <c r="F173" s="720">
        <v>1</v>
      </c>
      <c r="G173" s="687"/>
    </row>
    <row r="174" spans="1:7" ht="100.8" x14ac:dyDescent="0.25">
      <c r="A174" s="193" t="s">
        <v>3459</v>
      </c>
      <c r="B174" s="195" t="s">
        <v>3460</v>
      </c>
      <c r="C174" s="195" t="s">
        <v>3050</v>
      </c>
      <c r="D174" s="720" t="s">
        <v>3089</v>
      </c>
      <c r="E174" s="720">
        <v>200</v>
      </c>
      <c r="F174" s="720">
        <v>5</v>
      </c>
      <c r="G174" s="687"/>
    </row>
    <row r="175" spans="1:7" ht="57.6" x14ac:dyDescent="0.25">
      <c r="A175" s="193" t="s">
        <v>3461</v>
      </c>
      <c r="B175" s="195" t="s">
        <v>3462</v>
      </c>
      <c r="C175" s="195" t="s">
        <v>3050</v>
      </c>
      <c r="D175" s="720" t="s">
        <v>942</v>
      </c>
      <c r="E175" s="720">
        <v>40</v>
      </c>
      <c r="F175" s="720">
        <v>3</v>
      </c>
      <c r="G175" s="687"/>
    </row>
    <row r="176" spans="1:7" ht="28.8" x14ac:dyDescent="0.25">
      <c r="A176" s="193" t="s">
        <v>3463</v>
      </c>
      <c r="B176" s="195" t="s">
        <v>3464</v>
      </c>
      <c r="C176" s="195" t="s">
        <v>3050</v>
      </c>
      <c r="D176" s="720" t="s">
        <v>3465</v>
      </c>
      <c r="E176" s="720">
        <v>124</v>
      </c>
      <c r="F176" s="720">
        <v>3</v>
      </c>
      <c r="G176" s="687"/>
    </row>
    <row r="177" spans="1:7" ht="43.2" x14ac:dyDescent="0.25">
      <c r="A177" s="193" t="s">
        <v>3466</v>
      </c>
      <c r="B177" s="195" t="s">
        <v>3467</v>
      </c>
      <c r="C177" s="195" t="s">
        <v>3050</v>
      </c>
      <c r="D177" s="720" t="s">
        <v>3468</v>
      </c>
      <c r="E177" s="720">
        <v>200</v>
      </c>
      <c r="F177" s="720">
        <v>1</v>
      </c>
      <c r="G177" s="687"/>
    </row>
    <row r="178" spans="1:7" ht="28.8" x14ac:dyDescent="0.25">
      <c r="A178" s="193" t="s">
        <v>3469</v>
      </c>
      <c r="B178" s="195" t="s">
        <v>3470</v>
      </c>
      <c r="C178" s="195" t="s">
        <v>3050</v>
      </c>
      <c r="D178" s="720" t="s">
        <v>3471</v>
      </c>
      <c r="E178" s="720">
        <v>130</v>
      </c>
      <c r="F178" s="720">
        <v>5</v>
      </c>
      <c r="G178" s="687"/>
    </row>
    <row r="179" spans="1:7" ht="57.6" x14ac:dyDescent="0.25">
      <c r="A179" s="193" t="s">
        <v>3472</v>
      </c>
      <c r="B179" s="195" t="s">
        <v>3473</v>
      </c>
      <c r="C179" s="195" t="s">
        <v>3050</v>
      </c>
      <c r="D179" s="720" t="s">
        <v>942</v>
      </c>
      <c r="E179" s="720">
        <v>140</v>
      </c>
      <c r="F179" s="720">
        <v>3</v>
      </c>
      <c r="G179" s="687"/>
    </row>
    <row r="180" spans="1:7" ht="43.2" x14ac:dyDescent="0.25">
      <c r="A180" s="193" t="s">
        <v>3474</v>
      </c>
      <c r="B180" s="195" t="s">
        <v>3475</v>
      </c>
      <c r="C180" s="195" t="s">
        <v>3061</v>
      </c>
      <c r="D180" s="720" t="s">
        <v>942</v>
      </c>
      <c r="E180" s="720">
        <v>110</v>
      </c>
      <c r="F180" s="720">
        <v>3</v>
      </c>
      <c r="G180" s="687"/>
    </row>
    <row r="181" spans="1:7" ht="43.2" x14ac:dyDescent="0.25">
      <c r="A181" s="193" t="s">
        <v>3476</v>
      </c>
      <c r="B181" s="195" t="s">
        <v>3477</v>
      </c>
      <c r="C181" s="195" t="s">
        <v>3050</v>
      </c>
      <c r="D181" s="720" t="s">
        <v>942</v>
      </c>
      <c r="E181" s="720">
        <v>80</v>
      </c>
      <c r="F181" s="720">
        <v>5</v>
      </c>
      <c r="G181" s="687"/>
    </row>
    <row r="182" spans="1:7" ht="43.2" x14ac:dyDescent="0.25">
      <c r="A182" s="193" t="s">
        <v>3478</v>
      </c>
      <c r="B182" s="195" t="s">
        <v>3479</v>
      </c>
      <c r="C182" s="195" t="s">
        <v>3050</v>
      </c>
      <c r="D182" s="720" t="s">
        <v>3480</v>
      </c>
      <c r="E182" s="720">
        <v>70</v>
      </c>
      <c r="F182" s="720">
        <v>1</v>
      </c>
      <c r="G182" s="687"/>
    </row>
    <row r="183" spans="1:7" ht="43.2" x14ac:dyDescent="0.25">
      <c r="A183" s="193" t="s">
        <v>3481</v>
      </c>
      <c r="B183" s="195" t="s">
        <v>3482</v>
      </c>
      <c r="C183" s="195" t="s">
        <v>3050</v>
      </c>
      <c r="D183" s="720" t="s">
        <v>3225</v>
      </c>
      <c r="E183" s="720">
        <v>200</v>
      </c>
      <c r="F183" s="720">
        <v>3</v>
      </c>
      <c r="G183" s="687"/>
    </row>
    <row r="184" spans="1:7" ht="57.6" x14ac:dyDescent="0.25">
      <c r="A184" s="193" t="s">
        <v>3483</v>
      </c>
      <c r="B184" s="195" t="s">
        <v>3484</v>
      </c>
      <c r="C184" s="195" t="s">
        <v>3061</v>
      </c>
      <c r="D184" s="720" t="s">
        <v>3485</v>
      </c>
      <c r="E184" s="720">
        <v>300</v>
      </c>
      <c r="F184" s="720">
        <v>1</v>
      </c>
      <c r="G184" s="687"/>
    </row>
    <row r="185" spans="1:7" ht="57.6" x14ac:dyDescent="0.25">
      <c r="A185" s="193" t="s">
        <v>3486</v>
      </c>
      <c r="B185" s="195" t="s">
        <v>3487</v>
      </c>
      <c r="C185" s="195" t="s">
        <v>3050</v>
      </c>
      <c r="D185" s="720" t="s">
        <v>942</v>
      </c>
      <c r="E185" s="720">
        <v>150</v>
      </c>
      <c r="F185" s="720">
        <v>4</v>
      </c>
      <c r="G185" s="687"/>
    </row>
    <row r="186" spans="1:7" ht="28.8" x14ac:dyDescent="0.25">
      <c r="A186" s="193" t="s">
        <v>3488</v>
      </c>
      <c r="B186" s="195" t="s">
        <v>3489</v>
      </c>
      <c r="C186" s="195" t="s">
        <v>3050</v>
      </c>
      <c r="D186" s="720" t="s">
        <v>3490</v>
      </c>
      <c r="E186" s="720">
        <v>150</v>
      </c>
      <c r="F186" s="720">
        <v>5</v>
      </c>
      <c r="G186" s="687"/>
    </row>
    <row r="187" spans="1:7" ht="28.8" x14ac:dyDescent="0.25">
      <c r="A187" s="193" t="s">
        <v>3491</v>
      </c>
      <c r="B187" s="195" t="s">
        <v>3492</v>
      </c>
      <c r="C187" s="195" t="s">
        <v>3061</v>
      </c>
      <c r="D187" s="720" t="s">
        <v>942</v>
      </c>
      <c r="E187" s="720">
        <v>250</v>
      </c>
      <c r="F187" s="720">
        <v>2</v>
      </c>
      <c r="G187" s="687"/>
    </row>
    <row r="188" spans="1:7" ht="57.6" x14ac:dyDescent="0.25">
      <c r="A188" s="193" t="s">
        <v>3493</v>
      </c>
      <c r="B188" s="195" t="s">
        <v>3494</v>
      </c>
      <c r="C188" s="195" t="s">
        <v>3050</v>
      </c>
      <c r="D188" s="720" t="s">
        <v>3495</v>
      </c>
      <c r="E188" s="720">
        <v>30</v>
      </c>
      <c r="F188" s="720">
        <v>4</v>
      </c>
      <c r="G188" s="687"/>
    </row>
    <row r="189" spans="1:7" ht="28.8" x14ac:dyDescent="0.25">
      <c r="A189" s="193" t="s">
        <v>3496</v>
      </c>
      <c r="B189" s="195" t="s">
        <v>3497</v>
      </c>
      <c r="C189" s="195" t="s">
        <v>3061</v>
      </c>
      <c r="D189" s="720" t="s">
        <v>3498</v>
      </c>
      <c r="E189" s="720">
        <v>630</v>
      </c>
      <c r="F189" s="720">
        <v>5</v>
      </c>
      <c r="G189" s="687"/>
    </row>
    <row r="190" spans="1:7" ht="43.2" x14ac:dyDescent="0.25">
      <c r="A190" s="193" t="s">
        <v>3499</v>
      </c>
      <c r="B190" s="195" t="s">
        <v>3500</v>
      </c>
      <c r="C190" s="195" t="s">
        <v>3050</v>
      </c>
      <c r="D190" s="720" t="s">
        <v>942</v>
      </c>
      <c r="E190" s="720">
        <v>340</v>
      </c>
      <c r="F190" s="720">
        <v>33</v>
      </c>
      <c r="G190" s="687"/>
    </row>
    <row r="191" spans="1:7" ht="28.8" x14ac:dyDescent="0.25">
      <c r="A191" s="193" t="s">
        <v>3501</v>
      </c>
      <c r="B191" s="195" t="s">
        <v>3502</v>
      </c>
      <c r="C191" s="195" t="s">
        <v>3050</v>
      </c>
      <c r="D191" s="720" t="s">
        <v>3064</v>
      </c>
      <c r="E191" s="720">
        <v>100</v>
      </c>
      <c r="F191" s="720">
        <v>3</v>
      </c>
      <c r="G191" s="687"/>
    </row>
    <row r="192" spans="1:7" ht="28.8" x14ac:dyDescent="0.25">
      <c r="A192" s="193" t="s">
        <v>3503</v>
      </c>
      <c r="B192" s="195" t="s">
        <v>3504</v>
      </c>
      <c r="C192" s="195" t="s">
        <v>3050</v>
      </c>
      <c r="D192" s="720" t="s">
        <v>3505</v>
      </c>
      <c r="E192" s="720">
        <v>550</v>
      </c>
      <c r="F192" s="720">
        <v>2</v>
      </c>
    </row>
    <row r="193" spans="1:6" ht="57.6" x14ac:dyDescent="0.25">
      <c r="A193" s="193" t="s">
        <v>3506</v>
      </c>
      <c r="B193" s="195" t="s">
        <v>3507</v>
      </c>
      <c r="C193" s="195" t="s">
        <v>3050</v>
      </c>
      <c r="D193" s="720" t="s">
        <v>3508</v>
      </c>
      <c r="E193" s="720">
        <v>220</v>
      </c>
      <c r="F193" s="720">
        <v>14</v>
      </c>
    </row>
    <row r="194" spans="1:6" ht="57.6" x14ac:dyDescent="0.25">
      <c r="A194" s="193" t="s">
        <v>3509</v>
      </c>
      <c r="B194" s="195" t="s">
        <v>3510</v>
      </c>
      <c r="C194" s="195" t="s">
        <v>3050</v>
      </c>
      <c r="D194" s="720" t="s">
        <v>3498</v>
      </c>
      <c r="E194" s="720">
        <v>45</v>
      </c>
      <c r="F194" s="720">
        <v>1</v>
      </c>
    </row>
    <row r="195" spans="1:6" ht="14.4" x14ac:dyDescent="0.25">
      <c r="A195" s="193" t="s">
        <v>3511</v>
      </c>
      <c r="B195" s="195" t="s">
        <v>3512</v>
      </c>
      <c r="C195" s="195" t="s">
        <v>3061</v>
      </c>
      <c r="D195" s="720" t="s">
        <v>1041</v>
      </c>
      <c r="E195" s="720">
        <v>230</v>
      </c>
      <c r="F195" s="720">
        <v>1</v>
      </c>
    </row>
    <row r="196" spans="1:6" ht="28.8" x14ac:dyDescent="0.25">
      <c r="A196" s="193" t="s">
        <v>3513</v>
      </c>
      <c r="B196" s="195" t="s">
        <v>3514</v>
      </c>
      <c r="C196" s="195" t="s">
        <v>3050</v>
      </c>
      <c r="D196" s="720" t="s">
        <v>3515</v>
      </c>
      <c r="E196" s="720">
        <v>4000</v>
      </c>
      <c r="F196" s="720">
        <v>3</v>
      </c>
    </row>
    <row r="197" spans="1:6" ht="28.8" x14ac:dyDescent="0.25">
      <c r="A197" s="193" t="s">
        <v>3516</v>
      </c>
      <c r="B197" s="195" t="s">
        <v>3517</v>
      </c>
      <c r="C197" s="195" t="s">
        <v>3050</v>
      </c>
      <c r="D197" s="720" t="s">
        <v>3518</v>
      </c>
      <c r="E197" s="720">
        <v>150</v>
      </c>
      <c r="F197" s="720">
        <v>11</v>
      </c>
    </row>
    <row r="198" spans="1:6" ht="43.2" x14ac:dyDescent="0.25">
      <c r="A198" s="193" t="s">
        <v>3519</v>
      </c>
      <c r="B198" s="195" t="s">
        <v>3520</v>
      </c>
      <c r="C198" s="195" t="s">
        <v>3061</v>
      </c>
      <c r="D198" s="720" t="s">
        <v>942</v>
      </c>
      <c r="E198" s="720">
        <v>50</v>
      </c>
      <c r="F198" s="720">
        <v>30</v>
      </c>
    </row>
    <row r="199" spans="1:6" ht="28.8" x14ac:dyDescent="0.25">
      <c r="A199" s="193" t="s">
        <v>3521</v>
      </c>
      <c r="B199" s="195" t="s">
        <v>3522</v>
      </c>
      <c r="C199" s="195" t="s">
        <v>3050</v>
      </c>
      <c r="D199" s="720" t="s">
        <v>3064</v>
      </c>
      <c r="E199" s="720">
        <v>45</v>
      </c>
      <c r="F199" s="720">
        <v>1</v>
      </c>
    </row>
    <row r="200" spans="1:6" ht="14.4" x14ac:dyDescent="0.25">
      <c r="A200" s="193" t="s">
        <v>3523</v>
      </c>
      <c r="B200" s="195" t="s">
        <v>3524</v>
      </c>
      <c r="C200" s="195" t="s">
        <v>3061</v>
      </c>
      <c r="D200" s="720" t="s">
        <v>942</v>
      </c>
      <c r="E200" s="720">
        <v>35</v>
      </c>
      <c r="F200" s="720">
        <v>27</v>
      </c>
    </row>
    <row r="201" spans="1:6" ht="28.8" x14ac:dyDescent="0.25">
      <c r="A201" s="193" t="s">
        <v>3525</v>
      </c>
      <c r="B201" s="195" t="s">
        <v>3526</v>
      </c>
      <c r="C201" s="195" t="s">
        <v>3050</v>
      </c>
      <c r="D201" s="720" t="s">
        <v>942</v>
      </c>
      <c r="E201" s="720">
        <v>125</v>
      </c>
      <c r="F201" s="720">
        <v>2</v>
      </c>
    </row>
    <row r="202" spans="1:6" ht="28.8" x14ac:dyDescent="0.25">
      <c r="A202" s="193" t="s">
        <v>3527</v>
      </c>
      <c r="B202" s="195" t="s">
        <v>3528</v>
      </c>
      <c r="C202" s="195" t="s">
        <v>3050</v>
      </c>
      <c r="D202" s="720" t="s">
        <v>942</v>
      </c>
      <c r="E202" s="720">
        <v>55</v>
      </c>
      <c r="F202" s="720">
        <v>1</v>
      </c>
    </row>
    <row r="203" spans="1:6" ht="43.2" x14ac:dyDescent="0.25">
      <c r="A203" s="193" t="s">
        <v>3529</v>
      </c>
      <c r="B203" s="195" t="s">
        <v>3530</v>
      </c>
      <c r="C203" s="195" t="s">
        <v>3050</v>
      </c>
      <c r="D203" s="720" t="s">
        <v>3531</v>
      </c>
      <c r="E203" s="720">
        <v>550</v>
      </c>
      <c r="F203" s="720">
        <v>4</v>
      </c>
    </row>
    <row r="204" spans="1:6" ht="57.6" x14ac:dyDescent="0.25">
      <c r="A204" s="193" t="s">
        <v>3532</v>
      </c>
      <c r="B204" s="195" t="s">
        <v>3533</v>
      </c>
      <c r="C204" s="195" t="s">
        <v>3050</v>
      </c>
      <c r="D204" s="720" t="s">
        <v>942</v>
      </c>
      <c r="E204" s="720">
        <v>210</v>
      </c>
      <c r="F204" s="720">
        <v>4</v>
      </c>
    </row>
    <row r="205" spans="1:6" ht="28.8" x14ac:dyDescent="0.25">
      <c r="A205" s="193" t="s">
        <v>3534</v>
      </c>
      <c r="B205" s="195" t="s">
        <v>3535</v>
      </c>
      <c r="C205" s="195" t="s">
        <v>3050</v>
      </c>
      <c r="D205" s="720" t="s">
        <v>3536</v>
      </c>
      <c r="E205" s="720">
        <v>100</v>
      </c>
      <c r="F205" s="720">
        <v>3</v>
      </c>
    </row>
    <row r="206" spans="1:6" ht="86.4" x14ac:dyDescent="0.25">
      <c r="A206" s="193" t="s">
        <v>3537</v>
      </c>
      <c r="B206" s="195" t="s">
        <v>3538</v>
      </c>
      <c r="C206" s="195" t="s">
        <v>3061</v>
      </c>
      <c r="D206" s="720" t="s">
        <v>3539</v>
      </c>
      <c r="E206" s="720">
        <v>100</v>
      </c>
      <c r="F206" s="720">
        <v>1</v>
      </c>
    </row>
    <row r="207" spans="1:6" ht="57.6" x14ac:dyDescent="0.25">
      <c r="A207" s="193" t="s">
        <v>3540</v>
      </c>
      <c r="B207" s="195" t="s">
        <v>3541</v>
      </c>
      <c r="C207" s="195" t="s">
        <v>3061</v>
      </c>
      <c r="D207" s="720" t="s">
        <v>942</v>
      </c>
      <c r="E207" s="720">
        <v>100</v>
      </c>
      <c r="F207" s="720">
        <v>3</v>
      </c>
    </row>
    <row r="208" spans="1:6" ht="28.8" x14ac:dyDescent="0.25">
      <c r="A208" s="193" t="s">
        <v>3542</v>
      </c>
      <c r="B208" s="195" t="s">
        <v>3543</v>
      </c>
      <c r="C208" s="195" t="s">
        <v>3050</v>
      </c>
      <c r="D208" s="720" t="s">
        <v>3544</v>
      </c>
      <c r="E208" s="720">
        <v>1200</v>
      </c>
      <c r="F208" s="720">
        <v>2</v>
      </c>
    </row>
    <row r="209" spans="1:6" ht="43.2" x14ac:dyDescent="0.25">
      <c r="A209" s="193" t="s">
        <v>3545</v>
      </c>
      <c r="B209" s="195" t="s">
        <v>3546</v>
      </c>
      <c r="C209" s="195" t="s">
        <v>3061</v>
      </c>
      <c r="D209" s="720" t="s">
        <v>942</v>
      </c>
      <c r="E209" s="720">
        <v>150</v>
      </c>
      <c r="F209" s="720">
        <v>120</v>
      </c>
    </row>
    <row r="210" spans="1:6" ht="28.8" x14ac:dyDescent="0.25">
      <c r="A210" s="193" t="s">
        <v>3547</v>
      </c>
      <c r="B210" s="195" t="s">
        <v>3548</v>
      </c>
      <c r="C210" s="195" t="s">
        <v>3050</v>
      </c>
      <c r="D210" s="720" t="s">
        <v>942</v>
      </c>
      <c r="E210" s="720">
        <v>180</v>
      </c>
      <c r="F210" s="720">
        <v>17</v>
      </c>
    </row>
    <row r="211" spans="1:6" ht="28.8" x14ac:dyDescent="0.25">
      <c r="A211" s="193" t="s">
        <v>3549</v>
      </c>
      <c r="B211" s="195" t="s">
        <v>3550</v>
      </c>
      <c r="C211" s="195" t="s">
        <v>3050</v>
      </c>
      <c r="D211" s="720" t="s">
        <v>3551</v>
      </c>
      <c r="E211" s="720">
        <v>30</v>
      </c>
      <c r="F211" s="720">
        <v>1</v>
      </c>
    </row>
    <row r="212" spans="1:6" ht="28.8" x14ac:dyDescent="0.25">
      <c r="A212" s="193" t="s">
        <v>3552</v>
      </c>
      <c r="B212" s="195" t="s">
        <v>3553</v>
      </c>
      <c r="C212" s="195" t="s">
        <v>3050</v>
      </c>
      <c r="D212" s="720" t="s">
        <v>3554</v>
      </c>
      <c r="E212" s="720">
        <v>550</v>
      </c>
      <c r="F212" s="720">
        <v>4</v>
      </c>
    </row>
    <row r="213" spans="1:6" ht="72" x14ac:dyDescent="0.25">
      <c r="A213" s="193" t="s">
        <v>3555</v>
      </c>
      <c r="B213" s="195" t="s">
        <v>3556</v>
      </c>
      <c r="C213" s="195" t="s">
        <v>3061</v>
      </c>
      <c r="D213" s="720" t="s">
        <v>3064</v>
      </c>
      <c r="E213" s="720">
        <v>100</v>
      </c>
      <c r="F213" s="720">
        <v>1</v>
      </c>
    </row>
    <row r="214" spans="1:6" ht="28.8" x14ac:dyDescent="0.25">
      <c r="A214" s="193" t="s">
        <v>3557</v>
      </c>
      <c r="B214" s="195" t="s">
        <v>3558</v>
      </c>
      <c r="C214" s="195" t="s">
        <v>3050</v>
      </c>
      <c r="D214" s="720" t="s">
        <v>3551</v>
      </c>
      <c r="E214" s="720">
        <v>100</v>
      </c>
      <c r="F214" s="720">
        <v>6</v>
      </c>
    </row>
    <row r="215" spans="1:6" ht="43.2" x14ac:dyDescent="0.25">
      <c r="A215" s="193" t="s">
        <v>3559</v>
      </c>
      <c r="B215" s="195" t="s">
        <v>3560</v>
      </c>
      <c r="C215" s="195" t="s">
        <v>3050</v>
      </c>
      <c r="D215" s="720" t="s">
        <v>3064</v>
      </c>
      <c r="E215" s="720">
        <v>120</v>
      </c>
      <c r="F215" s="720">
        <v>2</v>
      </c>
    </row>
    <row r="216" spans="1:6" ht="28.8" x14ac:dyDescent="0.25">
      <c r="A216" s="193" t="s">
        <v>3561</v>
      </c>
      <c r="B216" s="195" t="s">
        <v>3562</v>
      </c>
      <c r="C216" s="195" t="s">
        <v>3050</v>
      </c>
      <c r="D216" s="720" t="s">
        <v>3563</v>
      </c>
      <c r="E216" s="720">
        <v>1750</v>
      </c>
      <c r="F216" s="720">
        <v>5</v>
      </c>
    </row>
    <row r="217" spans="1:6" ht="43.2" x14ac:dyDescent="0.25">
      <c r="A217" s="193" t="s">
        <v>3564</v>
      </c>
      <c r="B217" s="195" t="s">
        <v>3565</v>
      </c>
      <c r="C217" s="195" t="s">
        <v>3061</v>
      </c>
      <c r="D217" s="720" t="s">
        <v>3566</v>
      </c>
      <c r="E217" s="720">
        <v>300</v>
      </c>
      <c r="F217" s="720">
        <v>35</v>
      </c>
    </row>
    <row r="218" spans="1:6" ht="28.8" x14ac:dyDescent="0.25">
      <c r="A218" s="193" t="s">
        <v>3567</v>
      </c>
      <c r="B218" s="195" t="s">
        <v>3568</v>
      </c>
      <c r="C218" s="195" t="s">
        <v>3050</v>
      </c>
      <c r="D218" s="720" t="s">
        <v>3095</v>
      </c>
      <c r="E218" s="720">
        <v>250</v>
      </c>
      <c r="F218" s="720">
        <v>1</v>
      </c>
    </row>
    <row r="219" spans="1:6" ht="57.6" x14ac:dyDescent="0.25">
      <c r="A219" s="193" t="s">
        <v>3569</v>
      </c>
      <c r="B219" s="195" t="s">
        <v>3570</v>
      </c>
      <c r="C219" s="195" t="s">
        <v>3050</v>
      </c>
      <c r="D219" s="720" t="s">
        <v>3571</v>
      </c>
      <c r="E219" s="720">
        <v>300</v>
      </c>
      <c r="F219" s="720">
        <v>1</v>
      </c>
    </row>
    <row r="220" spans="1:6" ht="28.8" x14ac:dyDescent="0.25">
      <c r="A220" s="193" t="s">
        <v>3572</v>
      </c>
      <c r="B220" s="195" t="s">
        <v>3573</v>
      </c>
      <c r="C220" s="195" t="s">
        <v>3050</v>
      </c>
      <c r="D220" s="720" t="s">
        <v>942</v>
      </c>
      <c r="E220" s="720">
        <v>140</v>
      </c>
      <c r="F220" s="720">
        <v>2</v>
      </c>
    </row>
    <row r="221" spans="1:6" ht="43.2" x14ac:dyDescent="0.25">
      <c r="A221" s="193" t="s">
        <v>3574</v>
      </c>
      <c r="B221" s="195" t="s">
        <v>3575</v>
      </c>
      <c r="C221" s="195" t="s">
        <v>3050</v>
      </c>
      <c r="D221" s="720" t="s">
        <v>942</v>
      </c>
      <c r="E221" s="720">
        <v>150</v>
      </c>
      <c r="F221" s="720">
        <v>1</v>
      </c>
    </row>
    <row r="222" spans="1:6" ht="28.8" x14ac:dyDescent="0.25">
      <c r="A222" s="193" t="s">
        <v>3576</v>
      </c>
      <c r="B222" s="195" t="s">
        <v>3577</v>
      </c>
      <c r="C222" s="195" t="s">
        <v>3050</v>
      </c>
      <c r="D222" s="720" t="s">
        <v>3578</v>
      </c>
      <c r="E222" s="720">
        <v>150</v>
      </c>
      <c r="F222" s="720">
        <v>2</v>
      </c>
    </row>
    <row r="223" spans="1:6" ht="43.2" x14ac:dyDescent="0.25">
      <c r="A223" s="193" t="s">
        <v>3579</v>
      </c>
      <c r="B223" s="195" t="s">
        <v>3580</v>
      </c>
      <c r="C223" s="195" t="s">
        <v>3061</v>
      </c>
      <c r="D223" s="720" t="s">
        <v>3571</v>
      </c>
      <c r="E223" s="720">
        <v>130</v>
      </c>
      <c r="F223" s="720">
        <v>1</v>
      </c>
    </row>
    <row r="224" spans="1:6" ht="72" x14ac:dyDescent="0.25">
      <c r="A224" s="193" t="s">
        <v>3581</v>
      </c>
      <c r="B224" s="195" t="s">
        <v>3582</v>
      </c>
      <c r="C224" s="195" t="s">
        <v>3050</v>
      </c>
      <c r="D224" s="720" t="s">
        <v>3583</v>
      </c>
      <c r="E224" s="720">
        <v>70</v>
      </c>
      <c r="F224" s="720">
        <v>5</v>
      </c>
    </row>
    <row r="225" spans="1:6" ht="43.2" x14ac:dyDescent="0.25">
      <c r="A225" s="193" t="s">
        <v>3584</v>
      </c>
      <c r="B225" s="195" t="s">
        <v>3585</v>
      </c>
      <c r="C225" s="195" t="s">
        <v>3050</v>
      </c>
      <c r="D225" s="720" t="s">
        <v>3586</v>
      </c>
      <c r="E225" s="720">
        <v>140</v>
      </c>
      <c r="F225" s="720">
        <v>2</v>
      </c>
    </row>
    <row r="226" spans="1:6" ht="43.2" x14ac:dyDescent="0.25">
      <c r="A226" s="193" t="s">
        <v>3587</v>
      </c>
      <c r="B226" s="195" t="s">
        <v>3588</v>
      </c>
      <c r="C226" s="195" t="s">
        <v>3050</v>
      </c>
      <c r="D226" s="720" t="s">
        <v>3375</v>
      </c>
      <c r="E226" s="720">
        <v>235</v>
      </c>
      <c r="F226" s="720">
        <v>11</v>
      </c>
    </row>
    <row r="227" spans="1:6" ht="43.2" x14ac:dyDescent="0.25">
      <c r="A227" s="193" t="s">
        <v>3589</v>
      </c>
      <c r="B227" s="195" t="s">
        <v>3590</v>
      </c>
      <c r="C227" s="195" t="s">
        <v>3061</v>
      </c>
      <c r="D227" s="720" t="s">
        <v>3338</v>
      </c>
      <c r="E227" s="720">
        <v>100</v>
      </c>
      <c r="F227" s="720">
        <v>1</v>
      </c>
    </row>
    <row r="228" spans="1:6" ht="28.8" x14ac:dyDescent="0.25">
      <c r="A228" s="193" t="s">
        <v>3591</v>
      </c>
      <c r="B228" s="195" t="s">
        <v>3592</v>
      </c>
      <c r="C228" s="195" t="s">
        <v>3050</v>
      </c>
      <c r="D228" s="720" t="s">
        <v>942</v>
      </c>
      <c r="E228" s="720">
        <v>600</v>
      </c>
      <c r="F228" s="720">
        <v>2</v>
      </c>
    </row>
    <row r="229" spans="1:6" ht="28.8" x14ac:dyDescent="0.25">
      <c r="A229" s="193" t="s">
        <v>3593</v>
      </c>
      <c r="B229" s="195" t="s">
        <v>3594</v>
      </c>
      <c r="C229" s="195" t="s">
        <v>3050</v>
      </c>
      <c r="D229" s="720" t="s">
        <v>3595</v>
      </c>
      <c r="E229" s="720">
        <v>300</v>
      </c>
      <c r="F229" s="720">
        <v>14</v>
      </c>
    </row>
    <row r="230" spans="1:6" ht="28.8" x14ac:dyDescent="0.25">
      <c r="A230" s="193" t="s">
        <v>3596</v>
      </c>
      <c r="B230" s="195" t="s">
        <v>3597</v>
      </c>
      <c r="C230" s="195" t="s">
        <v>3050</v>
      </c>
      <c r="D230" s="720" t="s">
        <v>3598</v>
      </c>
      <c r="E230" s="720">
        <v>250</v>
      </c>
      <c r="F230" s="720">
        <v>1</v>
      </c>
    </row>
    <row r="231" spans="1:6" ht="28.8" x14ac:dyDescent="0.25">
      <c r="A231" s="193" t="s">
        <v>3599</v>
      </c>
      <c r="B231" s="195" t="s">
        <v>3600</v>
      </c>
      <c r="C231" s="195" t="s">
        <v>3050</v>
      </c>
      <c r="D231" s="720" t="s">
        <v>3601</v>
      </c>
      <c r="E231" s="720">
        <v>500</v>
      </c>
      <c r="F231" s="720">
        <v>6</v>
      </c>
    </row>
    <row r="232" spans="1:6" ht="43.2" x14ac:dyDescent="0.25">
      <c r="A232" s="193" t="s">
        <v>3602</v>
      </c>
      <c r="B232" s="195" t="s">
        <v>3603</v>
      </c>
      <c r="C232" s="195" t="s">
        <v>3061</v>
      </c>
      <c r="D232" s="720" t="s">
        <v>942</v>
      </c>
      <c r="E232" s="720">
        <v>220</v>
      </c>
      <c r="F232" s="720">
        <v>1</v>
      </c>
    </row>
    <row r="233" spans="1:6" ht="28.8" x14ac:dyDescent="0.25">
      <c r="A233" s="193" t="s">
        <v>3604</v>
      </c>
      <c r="B233" s="195" t="s">
        <v>3605</v>
      </c>
      <c r="C233" s="195" t="s">
        <v>3050</v>
      </c>
      <c r="D233" s="720" t="s">
        <v>3606</v>
      </c>
      <c r="E233" s="720">
        <v>300</v>
      </c>
      <c r="F233" s="720">
        <v>5</v>
      </c>
    </row>
    <row r="234" spans="1:6" ht="28.8" x14ac:dyDescent="0.25">
      <c r="A234" s="193" t="s">
        <v>3607</v>
      </c>
      <c r="B234" s="195" t="s">
        <v>3608</v>
      </c>
      <c r="C234" s="195" t="s">
        <v>3050</v>
      </c>
      <c r="D234" s="720" t="s">
        <v>3375</v>
      </c>
      <c r="E234" s="720">
        <v>200</v>
      </c>
      <c r="F234" s="720">
        <v>23</v>
      </c>
    </row>
    <row r="235" spans="1:6" ht="43.2" x14ac:dyDescent="0.25">
      <c r="A235" s="193" t="s">
        <v>3609</v>
      </c>
      <c r="B235" s="195" t="s">
        <v>3610</v>
      </c>
      <c r="C235" s="195" t="s">
        <v>3061</v>
      </c>
      <c r="D235" s="720" t="s">
        <v>3431</v>
      </c>
      <c r="E235" s="720">
        <v>112</v>
      </c>
      <c r="F235" s="720">
        <v>3</v>
      </c>
    </row>
    <row r="236" spans="1:6" ht="28.8" x14ac:dyDescent="0.25">
      <c r="A236" s="193" t="s">
        <v>3611</v>
      </c>
      <c r="B236" s="195" t="s">
        <v>3612</v>
      </c>
      <c r="C236" s="195" t="s">
        <v>3050</v>
      </c>
      <c r="D236" s="720" t="s">
        <v>3613</v>
      </c>
      <c r="E236" s="720">
        <v>200</v>
      </c>
      <c r="F236" s="720">
        <v>2</v>
      </c>
    </row>
    <row r="237" spans="1:6" ht="28.8" x14ac:dyDescent="0.25">
      <c r="A237" s="193" t="s">
        <v>3614</v>
      </c>
      <c r="B237" s="195" t="s">
        <v>3615</v>
      </c>
      <c r="C237" s="195" t="s">
        <v>3061</v>
      </c>
      <c r="D237" s="720" t="s">
        <v>3277</v>
      </c>
      <c r="E237" s="720">
        <v>300</v>
      </c>
      <c r="F237" s="720">
        <v>1</v>
      </c>
    </row>
    <row r="238" spans="1:6" ht="43.2" x14ac:dyDescent="0.25">
      <c r="A238" s="193" t="s">
        <v>3616</v>
      </c>
      <c r="B238" s="195" t="s">
        <v>3617</v>
      </c>
      <c r="C238" s="195" t="s">
        <v>3061</v>
      </c>
      <c r="D238" s="720" t="s">
        <v>3064</v>
      </c>
      <c r="E238" s="720">
        <v>50</v>
      </c>
      <c r="F238" s="720">
        <v>1</v>
      </c>
    </row>
    <row r="239" spans="1:6" ht="43.2" x14ac:dyDescent="0.25">
      <c r="A239" s="193" t="s">
        <v>3618</v>
      </c>
      <c r="B239" s="195" t="s">
        <v>3619</v>
      </c>
      <c r="C239" s="195" t="s">
        <v>3050</v>
      </c>
      <c r="D239" s="720" t="s">
        <v>3620</v>
      </c>
      <c r="E239" s="720">
        <v>70</v>
      </c>
      <c r="F239" s="720">
        <v>4</v>
      </c>
    </row>
    <row r="240" spans="1:6" ht="28.8" x14ac:dyDescent="0.25">
      <c r="A240" s="193" t="s">
        <v>3621</v>
      </c>
      <c r="B240" s="195" t="s">
        <v>3622</v>
      </c>
      <c r="C240" s="195" t="s">
        <v>3050</v>
      </c>
      <c r="D240" s="720" t="s">
        <v>3498</v>
      </c>
      <c r="E240" s="720" t="s">
        <v>3623</v>
      </c>
      <c r="F240" s="720" t="s">
        <v>3624</v>
      </c>
    </row>
    <row r="241" spans="1:6" ht="43.2" x14ac:dyDescent="0.25">
      <c r="A241" s="193" t="s">
        <v>3625</v>
      </c>
      <c r="B241" s="195" t="s">
        <v>3626</v>
      </c>
      <c r="C241" s="195" t="s">
        <v>3050</v>
      </c>
      <c r="D241" s="720" t="s">
        <v>3627</v>
      </c>
      <c r="E241" s="720">
        <v>200</v>
      </c>
      <c r="F241" s="720">
        <v>3</v>
      </c>
    </row>
    <row r="242" spans="1:6" ht="43.2" x14ac:dyDescent="0.25">
      <c r="A242" s="193" t="s">
        <v>3628</v>
      </c>
      <c r="B242" s="195" t="s">
        <v>3629</v>
      </c>
      <c r="C242" s="195" t="s">
        <v>3050</v>
      </c>
      <c r="D242" s="720" t="s">
        <v>1097</v>
      </c>
      <c r="E242" s="720">
        <v>150</v>
      </c>
      <c r="F242" s="720">
        <v>7</v>
      </c>
    </row>
    <row r="243" spans="1:6" ht="28.8" x14ac:dyDescent="0.25">
      <c r="A243" s="193" t="s">
        <v>3630</v>
      </c>
      <c r="B243" s="195" t="s">
        <v>3631</v>
      </c>
      <c r="C243" s="195" t="s">
        <v>3050</v>
      </c>
      <c r="D243" s="720" t="s">
        <v>3191</v>
      </c>
      <c r="E243" s="720">
        <v>220</v>
      </c>
      <c r="F243" s="720">
        <v>3</v>
      </c>
    </row>
    <row r="244" spans="1:6" ht="72" x14ac:dyDescent="0.25">
      <c r="A244" s="193" t="s">
        <v>3632</v>
      </c>
      <c r="B244" s="195" t="s">
        <v>3633</v>
      </c>
      <c r="C244" s="195" t="s">
        <v>3050</v>
      </c>
      <c r="D244" s="720" t="s">
        <v>3375</v>
      </c>
      <c r="E244" s="720">
        <v>100</v>
      </c>
      <c r="F244" s="720">
        <v>2</v>
      </c>
    </row>
    <row r="245" spans="1:6" ht="43.2" x14ac:dyDescent="0.25">
      <c r="A245" s="193" t="s">
        <v>3634</v>
      </c>
      <c r="B245" s="195" t="s">
        <v>3626</v>
      </c>
      <c r="C245" s="195" t="s">
        <v>3050</v>
      </c>
      <c r="D245" s="720" t="s">
        <v>3627</v>
      </c>
      <c r="E245" s="720">
        <v>200</v>
      </c>
      <c r="F245" s="720">
        <v>4</v>
      </c>
    </row>
    <row r="246" spans="1:6" ht="28.8" x14ac:dyDescent="0.25">
      <c r="A246" s="193" t="s">
        <v>3635</v>
      </c>
      <c r="B246" s="195" t="s">
        <v>3636</v>
      </c>
      <c r="C246" s="195" t="s">
        <v>3050</v>
      </c>
      <c r="D246" s="720" t="s">
        <v>3637</v>
      </c>
      <c r="E246" s="720">
        <v>150</v>
      </c>
      <c r="F246" s="720">
        <v>2</v>
      </c>
    </row>
    <row r="247" spans="1:6" ht="57.6" x14ac:dyDescent="0.25">
      <c r="A247" s="193" t="s">
        <v>3638</v>
      </c>
      <c r="B247" s="195" t="s">
        <v>3639</v>
      </c>
      <c r="C247" s="195" t="s">
        <v>3050</v>
      </c>
      <c r="D247" s="720" t="s">
        <v>3640</v>
      </c>
      <c r="E247" s="720">
        <v>320</v>
      </c>
      <c r="F247" s="720">
        <v>21</v>
      </c>
    </row>
    <row r="248" spans="1:6" ht="57.6" x14ac:dyDescent="0.25">
      <c r="A248" s="193" t="s">
        <v>3641</v>
      </c>
      <c r="B248" s="195" t="s">
        <v>3642</v>
      </c>
      <c r="C248" s="195" t="s">
        <v>3061</v>
      </c>
      <c r="D248" s="720" t="s">
        <v>3643</v>
      </c>
      <c r="E248" s="720">
        <v>80</v>
      </c>
      <c r="F248" s="720">
        <v>1</v>
      </c>
    </row>
    <row r="249" spans="1:6" ht="28.8" x14ac:dyDescent="0.25">
      <c r="A249" s="193" t="s">
        <v>3644</v>
      </c>
      <c r="B249" s="195" t="s">
        <v>3645</v>
      </c>
      <c r="C249" s="195" t="s">
        <v>3050</v>
      </c>
      <c r="D249" s="720" t="s">
        <v>942</v>
      </c>
      <c r="E249" s="720">
        <v>500</v>
      </c>
      <c r="F249" s="720">
        <v>5</v>
      </c>
    </row>
    <row r="250" spans="1:6" ht="43.2" x14ac:dyDescent="0.25">
      <c r="A250" s="193" t="s">
        <v>3646</v>
      </c>
      <c r="B250" s="195" t="s">
        <v>3647</v>
      </c>
      <c r="C250" s="195" t="s">
        <v>3061</v>
      </c>
      <c r="D250" s="720" t="s">
        <v>3307</v>
      </c>
      <c r="E250" s="720">
        <v>120</v>
      </c>
      <c r="F250" s="720">
        <v>4</v>
      </c>
    </row>
    <row r="251" spans="1:6" ht="28.8" x14ac:dyDescent="0.25">
      <c r="A251" s="193" t="s">
        <v>3648</v>
      </c>
      <c r="B251" s="195" t="s">
        <v>3649</v>
      </c>
      <c r="C251" s="195" t="s">
        <v>3050</v>
      </c>
      <c r="D251" s="720" t="s">
        <v>3465</v>
      </c>
      <c r="E251" s="720">
        <v>50</v>
      </c>
      <c r="F251" s="720">
        <v>2</v>
      </c>
    </row>
    <row r="252" spans="1:6" ht="43.2" x14ac:dyDescent="0.25">
      <c r="A252" s="193" t="s">
        <v>3650</v>
      </c>
      <c r="B252" s="195" t="s">
        <v>3651</v>
      </c>
      <c r="C252" s="195" t="s">
        <v>3061</v>
      </c>
      <c r="D252" s="720" t="s">
        <v>942</v>
      </c>
      <c r="E252" s="720">
        <v>45</v>
      </c>
      <c r="F252" s="720">
        <v>29</v>
      </c>
    </row>
    <row r="253" spans="1:6" ht="43.2" x14ac:dyDescent="0.25">
      <c r="A253" s="193" t="s">
        <v>3652</v>
      </c>
      <c r="B253" s="195" t="s">
        <v>3653</v>
      </c>
      <c r="C253" s="195" t="s">
        <v>3050</v>
      </c>
      <c r="D253" s="720" t="s">
        <v>3654</v>
      </c>
      <c r="E253" s="720">
        <v>250</v>
      </c>
      <c r="F253" s="720">
        <v>6</v>
      </c>
    </row>
    <row r="254" spans="1:6" ht="72" x14ac:dyDescent="0.25">
      <c r="A254" s="193" t="s">
        <v>3655</v>
      </c>
      <c r="B254" s="195" t="s">
        <v>3656</v>
      </c>
      <c r="C254" s="195" t="s">
        <v>3061</v>
      </c>
      <c r="D254" s="720" t="s">
        <v>3372</v>
      </c>
      <c r="E254" s="720">
        <v>200</v>
      </c>
      <c r="F254" s="720">
        <v>6</v>
      </c>
    </row>
    <row r="255" spans="1:6" ht="43.2" x14ac:dyDescent="0.25">
      <c r="A255" s="193" t="s">
        <v>3657</v>
      </c>
      <c r="B255" s="195" t="s">
        <v>3658</v>
      </c>
      <c r="C255" s="195" t="s">
        <v>3050</v>
      </c>
      <c r="D255" s="720" t="s">
        <v>3659</v>
      </c>
      <c r="E255" s="720">
        <v>250</v>
      </c>
      <c r="F255" s="720">
        <v>1</v>
      </c>
    </row>
    <row r="256" spans="1:6" ht="43.2" x14ac:dyDescent="0.25">
      <c r="A256" s="193" t="s">
        <v>3660</v>
      </c>
      <c r="B256" s="195" t="s">
        <v>3661</v>
      </c>
      <c r="C256" s="195" t="s">
        <v>3050</v>
      </c>
      <c r="D256" s="720" t="s">
        <v>3662</v>
      </c>
      <c r="E256" s="720">
        <v>150</v>
      </c>
      <c r="F256" s="720">
        <v>2</v>
      </c>
    </row>
    <row r="257" spans="1:6" ht="28.8" x14ac:dyDescent="0.25">
      <c r="A257" s="193" t="s">
        <v>3663</v>
      </c>
      <c r="B257" s="195" t="s">
        <v>3664</v>
      </c>
      <c r="C257" s="195" t="s">
        <v>3050</v>
      </c>
      <c r="D257" s="720" t="s">
        <v>3307</v>
      </c>
      <c r="E257" s="720">
        <v>170</v>
      </c>
      <c r="F257" s="720">
        <v>1</v>
      </c>
    </row>
    <row r="258" spans="1:6" ht="28.8" x14ac:dyDescent="0.25">
      <c r="A258" s="193" t="s">
        <v>3665</v>
      </c>
      <c r="B258" s="195" t="s">
        <v>3666</v>
      </c>
      <c r="C258" s="195" t="s">
        <v>3061</v>
      </c>
      <c r="D258" s="720" t="s">
        <v>3420</v>
      </c>
      <c r="E258" s="720">
        <v>100</v>
      </c>
      <c r="F258" s="720">
        <v>1</v>
      </c>
    </row>
    <row r="259" spans="1:6" ht="28.8" x14ac:dyDescent="0.25">
      <c r="A259" s="193" t="s">
        <v>3667</v>
      </c>
      <c r="B259" s="195" t="s">
        <v>3668</v>
      </c>
      <c r="C259" s="195" t="s">
        <v>3050</v>
      </c>
      <c r="D259" s="720" t="s">
        <v>3669</v>
      </c>
      <c r="E259" s="720">
        <v>150</v>
      </c>
      <c r="F259" s="720">
        <v>13</v>
      </c>
    </row>
    <row r="260" spans="1:6" ht="28.8" x14ac:dyDescent="0.25">
      <c r="A260" s="193" t="s">
        <v>3670</v>
      </c>
      <c r="B260" s="195" t="s">
        <v>3671</v>
      </c>
      <c r="C260" s="195" t="s">
        <v>3061</v>
      </c>
      <c r="D260" s="720" t="s">
        <v>3095</v>
      </c>
      <c r="E260" s="720">
        <v>200</v>
      </c>
      <c r="F260" s="720">
        <v>6</v>
      </c>
    </row>
    <row r="261" spans="1:6" ht="28.8" x14ac:dyDescent="0.25">
      <c r="A261" s="193" t="s">
        <v>3672</v>
      </c>
      <c r="B261" s="195" t="s">
        <v>3673</v>
      </c>
      <c r="C261" s="195" t="s">
        <v>3050</v>
      </c>
      <c r="D261" s="720" t="s">
        <v>3296</v>
      </c>
      <c r="E261" s="720">
        <v>500</v>
      </c>
      <c r="F261" s="720">
        <v>2</v>
      </c>
    </row>
    <row r="262" spans="1:6" ht="57.6" x14ac:dyDescent="0.25">
      <c r="A262" s="193" t="s">
        <v>3674</v>
      </c>
      <c r="B262" s="195" t="s">
        <v>3675</v>
      </c>
      <c r="C262" s="195" t="s">
        <v>3050</v>
      </c>
      <c r="D262" s="720" t="s">
        <v>942</v>
      </c>
      <c r="E262" s="720">
        <v>200</v>
      </c>
      <c r="F262" s="720">
        <v>1</v>
      </c>
    </row>
    <row r="263" spans="1:6" ht="86.4" x14ac:dyDescent="0.25">
      <c r="A263" s="193" t="s">
        <v>3676</v>
      </c>
      <c r="B263" s="195" t="s">
        <v>3677</v>
      </c>
      <c r="C263" s="195" t="s">
        <v>3050</v>
      </c>
      <c r="D263" s="720" t="s">
        <v>3351</v>
      </c>
      <c r="E263" s="720">
        <v>145</v>
      </c>
      <c r="F263" s="720">
        <v>1</v>
      </c>
    </row>
    <row r="264" spans="1:6" ht="43.2" x14ac:dyDescent="0.25">
      <c r="A264" s="193" t="s">
        <v>3678</v>
      </c>
      <c r="B264" s="195" t="s">
        <v>3679</v>
      </c>
      <c r="C264" s="195" t="s">
        <v>3050</v>
      </c>
      <c r="D264" s="720" t="s">
        <v>3095</v>
      </c>
      <c r="E264" s="720">
        <v>100</v>
      </c>
      <c r="F264" s="720">
        <v>6</v>
      </c>
    </row>
    <row r="265" spans="1:6" ht="86.4" x14ac:dyDescent="0.25">
      <c r="A265" s="193" t="s">
        <v>3680</v>
      </c>
      <c r="B265" s="195" t="s">
        <v>3681</v>
      </c>
      <c r="C265" s="195" t="s">
        <v>3050</v>
      </c>
      <c r="D265" s="720" t="s">
        <v>942</v>
      </c>
      <c r="E265" s="720">
        <v>300</v>
      </c>
      <c r="F265" s="720">
        <v>1</v>
      </c>
    </row>
    <row r="266" spans="1:6" ht="43.2" x14ac:dyDescent="0.25">
      <c r="A266" s="193" t="s">
        <v>3682</v>
      </c>
      <c r="B266" s="195" t="s">
        <v>3683</v>
      </c>
      <c r="C266" s="195" t="s">
        <v>3061</v>
      </c>
      <c r="D266" s="720" t="s">
        <v>3296</v>
      </c>
      <c r="E266" s="720">
        <v>200</v>
      </c>
      <c r="F266" s="720">
        <v>9</v>
      </c>
    </row>
    <row r="267" spans="1:6" ht="43.2" x14ac:dyDescent="0.25">
      <c r="A267" s="193" t="s">
        <v>3684</v>
      </c>
      <c r="B267" s="195" t="s">
        <v>3685</v>
      </c>
      <c r="C267" s="195" t="s">
        <v>3050</v>
      </c>
      <c r="D267" s="720" t="s">
        <v>1100</v>
      </c>
      <c r="E267" s="720">
        <v>54</v>
      </c>
      <c r="F267" s="720">
        <v>1</v>
      </c>
    </row>
    <row r="268" spans="1:6" ht="43.2" x14ac:dyDescent="0.25">
      <c r="A268" s="193" t="s">
        <v>3686</v>
      </c>
      <c r="B268" s="195" t="s">
        <v>3687</v>
      </c>
      <c r="C268" s="195" t="s">
        <v>3050</v>
      </c>
      <c r="D268" s="720" t="s">
        <v>3688</v>
      </c>
      <c r="E268" s="720">
        <v>213</v>
      </c>
      <c r="F268" s="720">
        <v>4</v>
      </c>
    </row>
    <row r="269" spans="1:6" ht="57.6" x14ac:dyDescent="0.25">
      <c r="A269" s="193" t="s">
        <v>3689</v>
      </c>
      <c r="B269" s="195" t="s">
        <v>3690</v>
      </c>
      <c r="C269" s="195" t="s">
        <v>3050</v>
      </c>
      <c r="D269" s="720" t="s">
        <v>3100</v>
      </c>
      <c r="E269" s="720">
        <v>150</v>
      </c>
      <c r="F269" s="720">
        <v>14</v>
      </c>
    </row>
    <row r="270" spans="1:6" ht="72" x14ac:dyDescent="0.25">
      <c r="A270" s="193" t="s">
        <v>3691</v>
      </c>
      <c r="B270" s="195" t="s">
        <v>3692</v>
      </c>
      <c r="C270" s="195" t="s">
        <v>3050</v>
      </c>
      <c r="D270" s="720" t="s">
        <v>3296</v>
      </c>
      <c r="E270" s="720">
        <v>350</v>
      </c>
      <c r="F270" s="720">
        <v>2</v>
      </c>
    </row>
    <row r="271" spans="1:6" ht="43.2" x14ac:dyDescent="0.25">
      <c r="A271" s="193" t="s">
        <v>3693</v>
      </c>
      <c r="B271" s="195" t="s">
        <v>3694</v>
      </c>
      <c r="C271" s="195" t="s">
        <v>3050</v>
      </c>
      <c r="D271" s="720" t="s">
        <v>3695</v>
      </c>
      <c r="E271" s="720">
        <v>55</v>
      </c>
      <c r="F271" s="720">
        <v>1</v>
      </c>
    </row>
    <row r="272" spans="1:6" ht="28.8" x14ac:dyDescent="0.25">
      <c r="A272" s="193" t="s">
        <v>3696</v>
      </c>
      <c r="B272" s="195" t="s">
        <v>3697</v>
      </c>
      <c r="C272" s="195" t="s">
        <v>3050</v>
      </c>
      <c r="D272" s="720" t="s">
        <v>942</v>
      </c>
      <c r="E272" s="720" t="s">
        <v>3698</v>
      </c>
      <c r="F272" s="720">
        <v>6</v>
      </c>
    </row>
    <row r="273" spans="1:6" ht="43.2" x14ac:dyDescent="0.25">
      <c r="A273" s="193" t="s">
        <v>3699</v>
      </c>
      <c r="B273" s="195" t="s">
        <v>3700</v>
      </c>
      <c r="C273" s="195" t="s">
        <v>3050</v>
      </c>
      <c r="D273" s="720" t="s">
        <v>942</v>
      </c>
      <c r="E273" s="720">
        <v>500</v>
      </c>
      <c r="F273" s="720">
        <v>9</v>
      </c>
    </row>
    <row r="274" spans="1:6" ht="43.2" x14ac:dyDescent="0.25">
      <c r="A274" s="193" t="s">
        <v>3701</v>
      </c>
      <c r="B274" s="195" t="s">
        <v>3702</v>
      </c>
      <c r="C274" s="195" t="s">
        <v>3050</v>
      </c>
      <c r="D274" s="720" t="s">
        <v>3703</v>
      </c>
      <c r="E274" s="720">
        <v>500</v>
      </c>
      <c r="F274" s="720">
        <v>7</v>
      </c>
    </row>
    <row r="275" spans="1:6" ht="43.2" x14ac:dyDescent="0.25">
      <c r="A275" s="193" t="s">
        <v>3704</v>
      </c>
      <c r="B275" s="195" t="s">
        <v>3705</v>
      </c>
      <c r="C275" s="195" t="s">
        <v>3061</v>
      </c>
      <c r="D275" s="720" t="s">
        <v>3338</v>
      </c>
      <c r="E275" s="720">
        <v>100</v>
      </c>
      <c r="F275" s="720">
        <v>18</v>
      </c>
    </row>
    <row r="276" spans="1:6" ht="43.2" x14ac:dyDescent="0.25">
      <c r="A276" s="193" t="s">
        <v>3706</v>
      </c>
      <c r="B276" s="195" t="s">
        <v>3707</v>
      </c>
      <c r="C276" s="195" t="s">
        <v>3050</v>
      </c>
      <c r="D276" s="720" t="s">
        <v>3277</v>
      </c>
      <c r="E276" s="720">
        <v>300</v>
      </c>
      <c r="F276" s="720">
        <v>5</v>
      </c>
    </row>
    <row r="277" spans="1:6" ht="43.2" x14ac:dyDescent="0.25">
      <c r="A277" s="193" t="s">
        <v>3708</v>
      </c>
      <c r="B277" s="195" t="s">
        <v>3709</v>
      </c>
      <c r="C277" s="195" t="s">
        <v>3050</v>
      </c>
      <c r="D277" s="720" t="s">
        <v>3175</v>
      </c>
      <c r="E277" s="720">
        <v>320</v>
      </c>
      <c r="F277" s="720">
        <v>2</v>
      </c>
    </row>
    <row r="278" spans="1:6" ht="43.2" x14ac:dyDescent="0.25">
      <c r="A278" s="193" t="s">
        <v>3710</v>
      </c>
      <c r="B278" s="195" t="s">
        <v>3711</v>
      </c>
      <c r="C278" s="195" t="s">
        <v>3050</v>
      </c>
      <c r="D278" s="720" t="s">
        <v>3076</v>
      </c>
      <c r="E278" s="720">
        <v>120</v>
      </c>
      <c r="F278" s="720">
        <v>1</v>
      </c>
    </row>
    <row r="279" spans="1:6" ht="57.6" x14ac:dyDescent="0.25">
      <c r="A279" s="193" t="s">
        <v>3712</v>
      </c>
      <c r="B279" s="195" t="s">
        <v>3713</v>
      </c>
      <c r="C279" s="195" t="s">
        <v>3050</v>
      </c>
      <c r="D279" s="720" t="s">
        <v>3714</v>
      </c>
      <c r="E279" s="720">
        <v>200</v>
      </c>
      <c r="F279" s="720">
        <v>1</v>
      </c>
    </row>
    <row r="280" spans="1:6" ht="28.8" x14ac:dyDescent="0.25">
      <c r="A280" s="193" t="s">
        <v>3715</v>
      </c>
      <c r="B280" s="195" t="s">
        <v>3716</v>
      </c>
      <c r="C280" s="195" t="s">
        <v>3050</v>
      </c>
      <c r="D280" s="720" t="s">
        <v>3095</v>
      </c>
      <c r="E280" s="720">
        <v>60</v>
      </c>
      <c r="F280" s="720">
        <v>1</v>
      </c>
    </row>
    <row r="281" spans="1:6" ht="43.2" x14ac:dyDescent="0.25">
      <c r="A281" s="193" t="s">
        <v>3717</v>
      </c>
      <c r="B281" s="195" t="s">
        <v>3718</v>
      </c>
      <c r="C281" s="195" t="s">
        <v>3050</v>
      </c>
      <c r="D281" s="720" t="s">
        <v>942</v>
      </c>
      <c r="E281" s="720">
        <v>210</v>
      </c>
      <c r="F281" s="720">
        <v>1</v>
      </c>
    </row>
    <row r="282" spans="1:6" ht="43.2" x14ac:dyDescent="0.25">
      <c r="A282" s="193" t="s">
        <v>3719</v>
      </c>
      <c r="B282" s="195" t="s">
        <v>3720</v>
      </c>
      <c r="C282" s="195" t="s">
        <v>3050</v>
      </c>
      <c r="D282" s="720" t="s">
        <v>3721</v>
      </c>
      <c r="E282" s="720">
        <v>100</v>
      </c>
      <c r="F282" s="720">
        <v>15</v>
      </c>
    </row>
    <row r="283" spans="1:6" ht="43.2" x14ac:dyDescent="0.25">
      <c r="A283" s="193" t="s">
        <v>3722</v>
      </c>
      <c r="B283" s="195" t="s">
        <v>3723</v>
      </c>
      <c r="C283" s="195" t="s">
        <v>3050</v>
      </c>
      <c r="D283" s="720" t="s">
        <v>942</v>
      </c>
      <c r="E283" s="720">
        <v>250</v>
      </c>
      <c r="F283" s="720">
        <v>50</v>
      </c>
    </row>
    <row r="284" spans="1:6" ht="57.6" x14ac:dyDescent="0.25">
      <c r="A284" s="193" t="s">
        <v>3724</v>
      </c>
      <c r="B284" s="195" t="s">
        <v>3725</v>
      </c>
      <c r="C284" s="195" t="s">
        <v>3050</v>
      </c>
      <c r="D284" s="720" t="s">
        <v>3338</v>
      </c>
      <c r="E284" s="720">
        <v>150</v>
      </c>
      <c r="F284" s="720">
        <v>9</v>
      </c>
    </row>
    <row r="285" spans="1:6" ht="57.6" x14ac:dyDescent="0.25">
      <c r="A285" s="193" t="s">
        <v>3726</v>
      </c>
      <c r="B285" s="195" t="s">
        <v>3727</v>
      </c>
      <c r="C285" s="195" t="s">
        <v>3050</v>
      </c>
      <c r="D285" s="720" t="s">
        <v>3728</v>
      </c>
      <c r="E285" s="720">
        <v>150</v>
      </c>
      <c r="F285" s="720">
        <v>7</v>
      </c>
    </row>
    <row r="286" spans="1:6" ht="57.6" x14ac:dyDescent="0.25">
      <c r="A286" s="193" t="s">
        <v>3729</v>
      </c>
      <c r="B286" s="195" t="s">
        <v>3730</v>
      </c>
      <c r="C286" s="195" t="s">
        <v>3061</v>
      </c>
      <c r="D286" s="720" t="s">
        <v>3064</v>
      </c>
      <c r="E286" s="720">
        <v>200</v>
      </c>
      <c r="F286" s="720">
        <v>1</v>
      </c>
    </row>
    <row r="287" spans="1:6" ht="28.8" x14ac:dyDescent="0.25">
      <c r="A287" s="193" t="s">
        <v>3731</v>
      </c>
      <c r="B287" s="195" t="s">
        <v>3732</v>
      </c>
      <c r="C287" s="195" t="s">
        <v>3050</v>
      </c>
      <c r="D287" s="720" t="s">
        <v>3135</v>
      </c>
      <c r="E287" s="720">
        <v>100</v>
      </c>
      <c r="F287" s="720">
        <v>1</v>
      </c>
    </row>
    <row r="288" spans="1:6" ht="86.4" x14ac:dyDescent="0.25">
      <c r="A288" s="193" t="s">
        <v>3733</v>
      </c>
      <c r="B288" s="195" t="s">
        <v>3734</v>
      </c>
      <c r="C288" s="195" t="s">
        <v>3061</v>
      </c>
      <c r="D288" s="720" t="s">
        <v>3073</v>
      </c>
      <c r="E288" s="720">
        <v>150</v>
      </c>
      <c r="F288" s="720">
        <v>2</v>
      </c>
    </row>
    <row r="289" spans="1:6" ht="72" x14ac:dyDescent="0.25">
      <c r="A289" s="193" t="s">
        <v>3735</v>
      </c>
      <c r="B289" s="195" t="s">
        <v>3736</v>
      </c>
      <c r="C289" s="195" t="s">
        <v>3061</v>
      </c>
      <c r="D289" s="720" t="s">
        <v>3307</v>
      </c>
      <c r="E289" s="720">
        <v>175</v>
      </c>
      <c r="F289" s="720">
        <v>1</v>
      </c>
    </row>
    <row r="290" spans="1:6" ht="43.2" x14ac:dyDescent="0.25">
      <c r="A290" s="193" t="s">
        <v>3737</v>
      </c>
      <c r="B290" s="195" t="s">
        <v>3738</v>
      </c>
      <c r="C290" s="195" t="s">
        <v>3050</v>
      </c>
      <c r="D290" s="720" t="s">
        <v>3739</v>
      </c>
      <c r="E290" s="720">
        <v>350</v>
      </c>
      <c r="F290" s="720">
        <v>14</v>
      </c>
    </row>
    <row r="291" spans="1:6" ht="57.6" x14ac:dyDescent="0.25">
      <c r="A291" s="193" t="s">
        <v>3740</v>
      </c>
      <c r="B291" s="195" t="s">
        <v>3741</v>
      </c>
      <c r="C291" s="195" t="s">
        <v>3050</v>
      </c>
      <c r="D291" s="720" t="s">
        <v>942</v>
      </c>
      <c r="E291" s="720">
        <v>50</v>
      </c>
      <c r="F291" s="720">
        <v>1</v>
      </c>
    </row>
    <row r="292" spans="1:6" ht="28.8" x14ac:dyDescent="0.25">
      <c r="A292" s="193" t="s">
        <v>3742</v>
      </c>
      <c r="B292" s="195" t="s">
        <v>3743</v>
      </c>
      <c r="C292" s="195" t="s">
        <v>3061</v>
      </c>
      <c r="D292" s="720" t="s">
        <v>3669</v>
      </c>
      <c r="E292" s="720">
        <v>300</v>
      </c>
      <c r="F292" s="720">
        <v>2</v>
      </c>
    </row>
    <row r="293" spans="1:6" ht="43.2" x14ac:dyDescent="0.25">
      <c r="A293" s="193" t="s">
        <v>3744</v>
      </c>
      <c r="B293" s="195" t="s">
        <v>3745</v>
      </c>
      <c r="C293" s="195" t="s">
        <v>3061</v>
      </c>
      <c r="D293" s="720" t="s">
        <v>3746</v>
      </c>
      <c r="E293" s="720">
        <v>100</v>
      </c>
      <c r="F293" s="720">
        <v>2</v>
      </c>
    </row>
    <row r="294" spans="1:6" ht="43.2" x14ac:dyDescent="0.25">
      <c r="A294" s="193" t="s">
        <v>3747</v>
      </c>
      <c r="B294" s="195" t="s">
        <v>3748</v>
      </c>
      <c r="C294" s="195" t="s">
        <v>3050</v>
      </c>
      <c r="D294" s="720" t="s">
        <v>942</v>
      </c>
      <c r="E294" s="720">
        <v>200</v>
      </c>
      <c r="F294" s="720">
        <v>1</v>
      </c>
    </row>
    <row r="295" spans="1:6" ht="57.6" x14ac:dyDescent="0.25">
      <c r="A295" s="193" t="s">
        <v>3749</v>
      </c>
      <c r="B295" s="195" t="s">
        <v>3750</v>
      </c>
      <c r="C295" s="195" t="s">
        <v>3061</v>
      </c>
      <c r="D295" s="720" t="s">
        <v>3242</v>
      </c>
      <c r="E295" s="720">
        <v>50</v>
      </c>
      <c r="F295" s="720">
        <v>1</v>
      </c>
    </row>
    <row r="296" spans="1:6" ht="28.8" x14ac:dyDescent="0.25">
      <c r="A296" s="193" t="s">
        <v>3751</v>
      </c>
      <c r="B296" s="195" t="s">
        <v>3752</v>
      </c>
      <c r="C296" s="195" t="s">
        <v>3050</v>
      </c>
      <c r="D296" s="720" t="s">
        <v>3753</v>
      </c>
      <c r="E296" s="720">
        <v>110</v>
      </c>
      <c r="F296" s="720">
        <v>1</v>
      </c>
    </row>
    <row r="297" spans="1:6" ht="43.2" x14ac:dyDescent="0.25">
      <c r="A297" s="193" t="s">
        <v>3754</v>
      </c>
      <c r="B297" s="195" t="s">
        <v>3755</v>
      </c>
      <c r="C297" s="195" t="s">
        <v>3050</v>
      </c>
      <c r="D297" s="720" t="s">
        <v>942</v>
      </c>
      <c r="E297" s="720">
        <v>520</v>
      </c>
      <c r="F297" s="720">
        <v>1</v>
      </c>
    </row>
    <row r="298" spans="1:6" ht="43.2" x14ac:dyDescent="0.25">
      <c r="A298" s="193" t="s">
        <v>3756</v>
      </c>
      <c r="B298" s="195" t="s">
        <v>3757</v>
      </c>
      <c r="C298" s="195" t="s">
        <v>3050</v>
      </c>
      <c r="D298" s="720" t="s">
        <v>3758</v>
      </c>
      <c r="E298" s="720">
        <v>350</v>
      </c>
      <c r="F298" s="720">
        <v>2</v>
      </c>
    </row>
    <row r="299" spans="1:6" ht="28.8" x14ac:dyDescent="0.25">
      <c r="A299" s="193" t="s">
        <v>3759</v>
      </c>
      <c r="B299" s="195" t="s">
        <v>3760</v>
      </c>
      <c r="C299" s="195" t="s">
        <v>3050</v>
      </c>
      <c r="D299" s="720" t="s">
        <v>3761</v>
      </c>
      <c r="E299" s="720">
        <v>200</v>
      </c>
      <c r="F299" s="720">
        <v>3</v>
      </c>
    </row>
    <row r="300" spans="1:6" ht="28.8" x14ac:dyDescent="0.25">
      <c r="A300" s="193" t="s">
        <v>3762</v>
      </c>
      <c r="B300" s="195" t="s">
        <v>3763</v>
      </c>
      <c r="C300" s="195" t="s">
        <v>3050</v>
      </c>
      <c r="D300" s="720" t="s">
        <v>942</v>
      </c>
      <c r="E300" s="720">
        <v>150</v>
      </c>
      <c r="F300" s="720">
        <v>2</v>
      </c>
    </row>
    <row r="301" spans="1:6" ht="43.2" x14ac:dyDescent="0.25">
      <c r="A301" s="193" t="s">
        <v>3764</v>
      </c>
      <c r="B301" s="195" t="s">
        <v>3765</v>
      </c>
      <c r="C301" s="195" t="s">
        <v>3050</v>
      </c>
      <c r="D301" s="720" t="s">
        <v>3051</v>
      </c>
      <c r="E301" s="720">
        <v>100</v>
      </c>
      <c r="F301" s="720">
        <v>5</v>
      </c>
    </row>
    <row r="302" spans="1:6" ht="28.8" x14ac:dyDescent="0.25">
      <c r="A302" s="193" t="s">
        <v>3766</v>
      </c>
      <c r="B302" s="195" t="s">
        <v>3767</v>
      </c>
      <c r="C302" s="195" t="s">
        <v>3050</v>
      </c>
      <c r="D302" s="720" t="s">
        <v>3768</v>
      </c>
      <c r="E302" s="720">
        <v>154</v>
      </c>
      <c r="F302" s="720">
        <v>1</v>
      </c>
    </row>
    <row r="303" spans="1:6" ht="57.6" x14ac:dyDescent="0.25">
      <c r="A303" s="193" t="s">
        <v>3769</v>
      </c>
      <c r="B303" s="195" t="s">
        <v>3770</v>
      </c>
      <c r="C303" s="195" t="s">
        <v>3050</v>
      </c>
      <c r="D303" s="720" t="s">
        <v>3771</v>
      </c>
      <c r="E303" s="720">
        <v>90</v>
      </c>
      <c r="F303" s="720">
        <v>1</v>
      </c>
    </row>
    <row r="304" spans="1:6" ht="43.2" x14ac:dyDescent="0.25">
      <c r="A304" s="193" t="s">
        <v>3772</v>
      </c>
      <c r="B304" s="195" t="s">
        <v>3773</v>
      </c>
      <c r="C304" s="195" t="s">
        <v>3050</v>
      </c>
      <c r="D304" s="720" t="s">
        <v>942</v>
      </c>
      <c r="E304" s="720">
        <v>2500</v>
      </c>
      <c r="F304" s="720">
        <v>2</v>
      </c>
    </row>
    <row r="305" spans="1:6" ht="28.8" x14ac:dyDescent="0.25">
      <c r="A305" s="193" t="s">
        <v>3774</v>
      </c>
      <c r="B305" s="195" t="s">
        <v>3775</v>
      </c>
      <c r="C305" s="195" t="s">
        <v>3050</v>
      </c>
      <c r="D305" s="720" t="s">
        <v>3064</v>
      </c>
      <c r="E305" s="720">
        <v>100</v>
      </c>
      <c r="F305" s="720">
        <v>5</v>
      </c>
    </row>
    <row r="306" spans="1:6" ht="43.2" x14ac:dyDescent="0.25">
      <c r="A306" s="193" t="s">
        <v>3776</v>
      </c>
      <c r="B306" s="195" t="s">
        <v>3777</v>
      </c>
      <c r="C306" s="195" t="s">
        <v>3050</v>
      </c>
      <c r="D306" s="720" t="s">
        <v>942</v>
      </c>
      <c r="E306" s="720">
        <v>75</v>
      </c>
      <c r="F306" s="720">
        <v>4</v>
      </c>
    </row>
    <row r="307" spans="1:6" ht="57.6" x14ac:dyDescent="0.25">
      <c r="A307" s="193" t="s">
        <v>3778</v>
      </c>
      <c r="B307" s="195" t="s">
        <v>3779</v>
      </c>
      <c r="C307" s="195" t="s">
        <v>3061</v>
      </c>
      <c r="D307" s="720" t="s">
        <v>942</v>
      </c>
      <c r="E307" s="720">
        <v>35</v>
      </c>
      <c r="F307" s="720">
        <v>1</v>
      </c>
    </row>
    <row r="308" spans="1:6" ht="57.6" x14ac:dyDescent="0.25">
      <c r="A308" s="193" t="s">
        <v>3780</v>
      </c>
      <c r="B308" s="195" t="s">
        <v>3781</v>
      </c>
      <c r="C308" s="195" t="s">
        <v>3050</v>
      </c>
      <c r="D308" s="720" t="s">
        <v>3296</v>
      </c>
      <c r="E308" s="720">
        <v>150</v>
      </c>
      <c r="F308" s="720">
        <v>2</v>
      </c>
    </row>
    <row r="309" spans="1:6" ht="28.8" x14ac:dyDescent="0.25">
      <c r="A309" s="193" t="s">
        <v>3782</v>
      </c>
      <c r="B309" s="195" t="s">
        <v>3783</v>
      </c>
      <c r="C309" s="195" t="s">
        <v>3050</v>
      </c>
      <c r="D309" s="720" t="s">
        <v>3784</v>
      </c>
      <c r="E309" s="720">
        <v>242</v>
      </c>
      <c r="F309" s="720">
        <v>1</v>
      </c>
    </row>
    <row r="310" spans="1:6" ht="57.6" x14ac:dyDescent="0.25">
      <c r="A310" s="193" t="s">
        <v>3785</v>
      </c>
      <c r="B310" s="195" t="s">
        <v>3786</v>
      </c>
      <c r="C310" s="195" t="s">
        <v>3061</v>
      </c>
      <c r="D310" s="720" t="s">
        <v>942</v>
      </c>
      <c r="E310" s="720">
        <v>200</v>
      </c>
      <c r="F310" s="720">
        <v>1</v>
      </c>
    </row>
    <row r="311" spans="1:6" ht="43.2" x14ac:dyDescent="0.25">
      <c r="A311" s="193" t="s">
        <v>3787</v>
      </c>
      <c r="B311" s="195" t="s">
        <v>3788</v>
      </c>
      <c r="C311" s="195" t="s">
        <v>3050</v>
      </c>
      <c r="D311" s="720" t="s">
        <v>3789</v>
      </c>
      <c r="E311" s="720">
        <v>200</v>
      </c>
      <c r="F311" s="720">
        <v>100</v>
      </c>
    </row>
    <row r="312" spans="1:6" ht="57.6" x14ac:dyDescent="0.25">
      <c r="A312" s="193" t="s">
        <v>3790</v>
      </c>
      <c r="B312" s="195" t="s">
        <v>3791</v>
      </c>
      <c r="C312" s="195" t="s">
        <v>3050</v>
      </c>
      <c r="D312" s="720" t="s">
        <v>942</v>
      </c>
      <c r="E312" s="720">
        <v>200</v>
      </c>
      <c r="F312" s="720">
        <v>2</v>
      </c>
    </row>
    <row r="313" spans="1:6" ht="28.8" x14ac:dyDescent="0.25">
      <c r="A313" s="193" t="s">
        <v>3792</v>
      </c>
      <c r="B313" s="195" t="s">
        <v>3793</v>
      </c>
      <c r="C313" s="195" t="s">
        <v>3061</v>
      </c>
      <c r="D313" s="720" t="s">
        <v>942</v>
      </c>
      <c r="E313" s="720">
        <v>150</v>
      </c>
      <c r="F313" s="720">
        <v>1</v>
      </c>
    </row>
    <row r="314" spans="1:6" ht="28.8" x14ac:dyDescent="0.25">
      <c r="A314" s="193" t="s">
        <v>3794</v>
      </c>
      <c r="B314" s="195" t="s">
        <v>3795</v>
      </c>
      <c r="C314" s="195" t="s">
        <v>3050</v>
      </c>
      <c r="D314" s="720" t="s">
        <v>942</v>
      </c>
      <c r="E314" s="720">
        <v>250</v>
      </c>
      <c r="F314" s="720">
        <v>3</v>
      </c>
    </row>
    <row r="315" spans="1:6" ht="43.2" x14ac:dyDescent="0.25">
      <c r="A315" s="193" t="s">
        <v>3796</v>
      </c>
      <c r="B315" s="195" t="s">
        <v>3797</v>
      </c>
      <c r="C315" s="195" t="s">
        <v>3061</v>
      </c>
      <c r="D315" s="720" t="s">
        <v>3225</v>
      </c>
      <c r="E315" s="720">
        <v>100</v>
      </c>
      <c r="F315" s="720">
        <v>2</v>
      </c>
    </row>
    <row r="316" spans="1:6" ht="72" x14ac:dyDescent="0.25">
      <c r="A316" s="193" t="s">
        <v>3798</v>
      </c>
      <c r="B316" s="195" t="s">
        <v>3799</v>
      </c>
      <c r="C316" s="195" t="s">
        <v>3050</v>
      </c>
      <c r="D316" s="720" t="s">
        <v>942</v>
      </c>
      <c r="E316" s="720">
        <v>100</v>
      </c>
      <c r="F316" s="720">
        <v>19</v>
      </c>
    </row>
    <row r="317" spans="1:6" ht="43.2" x14ac:dyDescent="0.25">
      <c r="A317" s="193" t="s">
        <v>3800</v>
      </c>
      <c r="B317" s="195" t="s">
        <v>3801</v>
      </c>
      <c r="C317" s="195" t="s">
        <v>3050</v>
      </c>
      <c r="D317" s="720" t="s">
        <v>942</v>
      </c>
      <c r="E317" s="720">
        <v>100</v>
      </c>
      <c r="F317" s="720">
        <v>12</v>
      </c>
    </row>
    <row r="318" spans="1:6" ht="57.6" x14ac:dyDescent="0.25">
      <c r="A318" s="193" t="s">
        <v>3802</v>
      </c>
      <c r="B318" s="195" t="s">
        <v>3803</v>
      </c>
      <c r="C318" s="195" t="s">
        <v>3050</v>
      </c>
      <c r="D318" s="720" t="s">
        <v>942</v>
      </c>
      <c r="E318" s="720">
        <v>300</v>
      </c>
      <c r="F318" s="720">
        <v>3</v>
      </c>
    </row>
    <row r="319" spans="1:6" ht="28.8" x14ac:dyDescent="0.25">
      <c r="A319" s="193" t="s">
        <v>3804</v>
      </c>
      <c r="B319" s="195" t="s">
        <v>3805</v>
      </c>
      <c r="C319" s="195" t="s">
        <v>3061</v>
      </c>
      <c r="D319" s="720" t="s">
        <v>3806</v>
      </c>
      <c r="E319" s="720">
        <v>150</v>
      </c>
      <c r="F319" s="720">
        <v>7</v>
      </c>
    </row>
    <row r="320" spans="1:6" ht="43.2" x14ac:dyDescent="0.25">
      <c r="A320" s="193" t="s">
        <v>3807</v>
      </c>
      <c r="B320" s="195" t="s">
        <v>3808</v>
      </c>
      <c r="C320" s="195" t="s">
        <v>3050</v>
      </c>
      <c r="D320" s="720" t="s">
        <v>3809</v>
      </c>
      <c r="E320" s="720">
        <v>200</v>
      </c>
      <c r="F320" s="720">
        <v>3</v>
      </c>
    </row>
    <row r="321" spans="1:6" ht="43.2" x14ac:dyDescent="0.25">
      <c r="A321" s="193" t="s">
        <v>3810</v>
      </c>
      <c r="B321" s="195" t="s">
        <v>3811</v>
      </c>
      <c r="C321" s="195" t="s">
        <v>3050</v>
      </c>
      <c r="D321" s="720" t="s">
        <v>3064</v>
      </c>
      <c r="E321" s="720">
        <v>300</v>
      </c>
      <c r="F321" s="720">
        <v>2</v>
      </c>
    </row>
    <row r="322" spans="1:6" ht="57.6" x14ac:dyDescent="0.25">
      <c r="A322" s="193" t="s">
        <v>3812</v>
      </c>
      <c r="B322" s="195" t="s">
        <v>3813</v>
      </c>
      <c r="C322" s="195" t="s">
        <v>3050</v>
      </c>
      <c r="D322" s="720" t="s">
        <v>942</v>
      </c>
      <c r="E322" s="720">
        <v>4756</v>
      </c>
      <c r="F322" s="720">
        <v>4</v>
      </c>
    </row>
    <row r="323" spans="1:6" ht="14.4" x14ac:dyDescent="0.25">
      <c r="A323" s="193" t="s">
        <v>3814</v>
      </c>
      <c r="B323" s="195" t="s">
        <v>3815</v>
      </c>
      <c r="C323" s="195" t="s">
        <v>3050</v>
      </c>
      <c r="D323" s="720" t="s">
        <v>3816</v>
      </c>
      <c r="E323" s="720">
        <v>160</v>
      </c>
      <c r="F323" s="720">
        <v>2</v>
      </c>
    </row>
    <row r="324" spans="1:6" ht="28.8" x14ac:dyDescent="0.25">
      <c r="A324" s="193" t="s">
        <v>3817</v>
      </c>
      <c r="B324" s="195" t="s">
        <v>3818</v>
      </c>
      <c r="C324" s="195" t="s">
        <v>3050</v>
      </c>
      <c r="D324" s="720" t="s">
        <v>3819</v>
      </c>
      <c r="E324" s="720">
        <v>100</v>
      </c>
      <c r="F324" s="720">
        <v>7</v>
      </c>
    </row>
    <row r="325" spans="1:6" ht="28.8" x14ac:dyDescent="0.25">
      <c r="A325" s="193" t="s">
        <v>3820</v>
      </c>
      <c r="B325" s="195" t="s">
        <v>3821</v>
      </c>
      <c r="C325" s="195" t="s">
        <v>3061</v>
      </c>
      <c r="D325" s="720" t="s">
        <v>1103</v>
      </c>
      <c r="E325" s="720">
        <v>450</v>
      </c>
      <c r="F325" s="720">
        <v>1</v>
      </c>
    </row>
    <row r="326" spans="1:6" ht="57.6" x14ac:dyDescent="0.25">
      <c r="A326" s="193" t="s">
        <v>3822</v>
      </c>
      <c r="B326" s="195" t="s">
        <v>3823</v>
      </c>
      <c r="C326" s="195" t="s">
        <v>3061</v>
      </c>
      <c r="D326" s="720" t="s">
        <v>942</v>
      </c>
      <c r="E326" s="720">
        <v>1300</v>
      </c>
      <c r="F326" s="720">
        <v>1</v>
      </c>
    </row>
    <row r="327" spans="1:6" ht="28.8" x14ac:dyDescent="0.25">
      <c r="A327" s="193" t="s">
        <v>3824</v>
      </c>
      <c r="B327" s="195" t="s">
        <v>3825</v>
      </c>
      <c r="C327" s="195" t="s">
        <v>3050</v>
      </c>
      <c r="D327" s="720" t="s">
        <v>3826</v>
      </c>
      <c r="E327" s="720">
        <v>150</v>
      </c>
      <c r="F327" s="720">
        <v>2</v>
      </c>
    </row>
    <row r="328" spans="1:6" ht="43.2" x14ac:dyDescent="0.25">
      <c r="A328" s="193" t="s">
        <v>3827</v>
      </c>
      <c r="B328" s="195" t="s">
        <v>3828</v>
      </c>
      <c r="C328" s="195" t="s">
        <v>3050</v>
      </c>
      <c r="D328" s="720" t="s">
        <v>1103</v>
      </c>
      <c r="E328" s="720">
        <v>100</v>
      </c>
      <c r="F328" s="720">
        <v>20</v>
      </c>
    </row>
    <row r="329" spans="1:6" ht="57.6" x14ac:dyDescent="0.25">
      <c r="A329" s="193" t="s">
        <v>3829</v>
      </c>
      <c r="B329" s="195" t="s">
        <v>3830</v>
      </c>
      <c r="C329" s="195" t="s">
        <v>3050</v>
      </c>
      <c r="D329" s="720" t="s">
        <v>942</v>
      </c>
      <c r="E329" s="720">
        <v>50</v>
      </c>
      <c r="F329" s="720">
        <v>3</v>
      </c>
    </row>
    <row r="330" spans="1:6" ht="43.2" x14ac:dyDescent="0.25">
      <c r="A330" s="193" t="s">
        <v>3831</v>
      </c>
      <c r="B330" s="195" t="s">
        <v>3832</v>
      </c>
      <c r="C330" s="195" t="s">
        <v>3061</v>
      </c>
      <c r="D330" s="720" t="s">
        <v>3833</v>
      </c>
      <c r="E330" s="720">
        <v>150</v>
      </c>
      <c r="F330" s="720">
        <v>1</v>
      </c>
    </row>
    <row r="331" spans="1:6" ht="28.8" x14ac:dyDescent="0.25">
      <c r="A331" s="193" t="s">
        <v>3834</v>
      </c>
      <c r="B331" s="195" t="s">
        <v>3835</v>
      </c>
      <c r="C331" s="195" t="s">
        <v>3050</v>
      </c>
      <c r="D331" s="720" t="s">
        <v>3121</v>
      </c>
      <c r="E331" s="720">
        <v>140</v>
      </c>
      <c r="F331" s="720">
        <v>1</v>
      </c>
    </row>
    <row r="332" spans="1:6" ht="28.8" x14ac:dyDescent="0.25">
      <c r="A332" s="193" t="s">
        <v>3836</v>
      </c>
      <c r="B332" s="195" t="s">
        <v>3837</v>
      </c>
      <c r="C332" s="195" t="s">
        <v>3050</v>
      </c>
      <c r="D332" s="720" t="s">
        <v>3277</v>
      </c>
      <c r="E332" s="720">
        <v>65</v>
      </c>
      <c r="F332" s="720">
        <v>2</v>
      </c>
    </row>
    <row r="333" spans="1:6" ht="28.8" x14ac:dyDescent="0.25">
      <c r="A333" s="193" t="s">
        <v>3838</v>
      </c>
      <c r="B333" s="195" t="s">
        <v>3839</v>
      </c>
      <c r="C333" s="195" t="s">
        <v>3050</v>
      </c>
      <c r="D333" s="720" t="s">
        <v>3840</v>
      </c>
      <c r="E333" s="720">
        <v>200</v>
      </c>
      <c r="F333" s="720">
        <v>3</v>
      </c>
    </row>
    <row r="334" spans="1:6" ht="28.8" x14ac:dyDescent="0.25">
      <c r="A334" s="193" t="s">
        <v>3841</v>
      </c>
      <c r="B334" s="195" t="s">
        <v>3842</v>
      </c>
      <c r="C334" s="195" t="s">
        <v>3050</v>
      </c>
      <c r="D334" s="720" t="s">
        <v>942</v>
      </c>
      <c r="E334" s="720">
        <v>300</v>
      </c>
      <c r="F334" s="720">
        <v>5</v>
      </c>
    </row>
    <row r="335" spans="1:6" ht="43.2" x14ac:dyDescent="0.25">
      <c r="A335" s="193" t="s">
        <v>3843</v>
      </c>
      <c r="B335" s="195" t="s">
        <v>3844</v>
      </c>
      <c r="C335" s="195" t="s">
        <v>3061</v>
      </c>
      <c r="D335" s="720" t="s">
        <v>1038</v>
      </c>
      <c r="E335" s="720">
        <v>400</v>
      </c>
      <c r="F335" s="720">
        <v>1</v>
      </c>
    </row>
    <row r="336" spans="1:6" ht="57.6" x14ac:dyDescent="0.25">
      <c r="A336" s="193" t="s">
        <v>3845</v>
      </c>
      <c r="B336" s="195" t="s">
        <v>3846</v>
      </c>
      <c r="C336" s="195" t="s">
        <v>3050</v>
      </c>
      <c r="D336" s="720" t="s">
        <v>3178</v>
      </c>
      <c r="E336" s="720">
        <v>150</v>
      </c>
      <c r="F336" s="720">
        <v>3</v>
      </c>
    </row>
    <row r="337" spans="1:6" ht="43.2" x14ac:dyDescent="0.25">
      <c r="A337" s="193" t="s">
        <v>3847</v>
      </c>
      <c r="B337" s="195" t="s">
        <v>3848</v>
      </c>
      <c r="C337" s="195" t="s">
        <v>3050</v>
      </c>
      <c r="D337" s="720" t="s">
        <v>942</v>
      </c>
      <c r="E337" s="720">
        <v>200</v>
      </c>
      <c r="F337" s="720">
        <v>1</v>
      </c>
    </row>
    <row r="338" spans="1:6" ht="43.2" x14ac:dyDescent="0.25">
      <c r="A338" s="193" t="s">
        <v>3849</v>
      </c>
      <c r="B338" s="195" t="s">
        <v>3850</v>
      </c>
      <c r="C338" s="195" t="s">
        <v>3061</v>
      </c>
      <c r="D338" s="720" t="s">
        <v>3583</v>
      </c>
      <c r="E338" s="720">
        <v>800</v>
      </c>
      <c r="F338" s="720">
        <v>3</v>
      </c>
    </row>
    <row r="339" spans="1:6" ht="28.8" x14ac:dyDescent="0.25">
      <c r="A339" s="193" t="s">
        <v>3851</v>
      </c>
      <c r="B339" s="195" t="s">
        <v>3852</v>
      </c>
      <c r="C339" s="195" t="s">
        <v>3061</v>
      </c>
      <c r="D339" s="720" t="s">
        <v>942</v>
      </c>
      <c r="E339" s="720">
        <v>65</v>
      </c>
      <c r="F339" s="720">
        <v>7</v>
      </c>
    </row>
    <row r="340" spans="1:6" ht="72" x14ac:dyDescent="0.25">
      <c r="A340" s="193" t="s">
        <v>3853</v>
      </c>
      <c r="B340" s="195" t="s">
        <v>3854</v>
      </c>
      <c r="C340" s="195" t="s">
        <v>3050</v>
      </c>
      <c r="D340" s="720" t="s">
        <v>3480</v>
      </c>
      <c r="E340" s="720">
        <v>300</v>
      </c>
      <c r="F340" s="720">
        <v>7</v>
      </c>
    </row>
    <row r="341" spans="1:6" ht="43.2" x14ac:dyDescent="0.25">
      <c r="A341" s="193" t="s">
        <v>3855</v>
      </c>
      <c r="B341" s="195" t="s">
        <v>3856</v>
      </c>
      <c r="C341" s="195" t="s">
        <v>3050</v>
      </c>
      <c r="D341" s="720" t="s">
        <v>3857</v>
      </c>
      <c r="E341" s="720">
        <v>145</v>
      </c>
      <c r="F341" s="720">
        <v>5</v>
      </c>
    </row>
    <row r="342" spans="1:6" ht="43.2" x14ac:dyDescent="0.25">
      <c r="A342" s="193" t="s">
        <v>3858</v>
      </c>
      <c r="B342" s="195" t="s">
        <v>3859</v>
      </c>
      <c r="C342" s="195" t="s">
        <v>3050</v>
      </c>
      <c r="D342" s="720" t="s">
        <v>3860</v>
      </c>
      <c r="E342" s="720">
        <v>120</v>
      </c>
      <c r="F342" s="720">
        <v>3</v>
      </c>
    </row>
    <row r="343" spans="1:6" ht="43.2" x14ac:dyDescent="0.25">
      <c r="A343" s="193" t="s">
        <v>3861</v>
      </c>
      <c r="B343" s="195" t="s">
        <v>3862</v>
      </c>
      <c r="C343" s="195" t="s">
        <v>3050</v>
      </c>
      <c r="D343" s="720" t="s">
        <v>3178</v>
      </c>
      <c r="E343" s="720">
        <v>200</v>
      </c>
      <c r="F343" s="720">
        <v>1</v>
      </c>
    </row>
    <row r="344" spans="1:6" ht="28.8" x14ac:dyDescent="0.25">
      <c r="A344" s="193" t="s">
        <v>3863</v>
      </c>
      <c r="B344" s="195" t="s">
        <v>3864</v>
      </c>
      <c r="C344" s="195" t="s">
        <v>3050</v>
      </c>
      <c r="D344" s="720" t="s">
        <v>3865</v>
      </c>
      <c r="E344" s="720">
        <v>300</v>
      </c>
      <c r="F344" s="720">
        <v>1</v>
      </c>
    </row>
    <row r="345" spans="1:6" ht="43.2" x14ac:dyDescent="0.25">
      <c r="A345" s="193" t="s">
        <v>3866</v>
      </c>
      <c r="B345" s="195" t="s">
        <v>3867</v>
      </c>
      <c r="C345" s="195" t="s">
        <v>3050</v>
      </c>
      <c r="D345" s="720" t="s">
        <v>3307</v>
      </c>
      <c r="E345" s="720">
        <v>150</v>
      </c>
      <c r="F345" s="720">
        <v>9</v>
      </c>
    </row>
    <row r="346" spans="1:6" ht="72" x14ac:dyDescent="0.25">
      <c r="A346" s="193" t="s">
        <v>3868</v>
      </c>
      <c r="B346" s="195" t="s">
        <v>3869</v>
      </c>
      <c r="C346" s="195" t="s">
        <v>3050</v>
      </c>
      <c r="D346" s="720" t="s">
        <v>3105</v>
      </c>
      <c r="E346" s="720">
        <v>40</v>
      </c>
      <c r="F346" s="720">
        <v>1</v>
      </c>
    </row>
    <row r="347" spans="1:6" ht="43.2" x14ac:dyDescent="0.25">
      <c r="A347" s="193" t="s">
        <v>3870</v>
      </c>
      <c r="B347" s="195" t="s">
        <v>3871</v>
      </c>
      <c r="C347" s="195" t="s">
        <v>3050</v>
      </c>
      <c r="D347" s="720" t="s">
        <v>3872</v>
      </c>
      <c r="E347" s="720">
        <v>70</v>
      </c>
      <c r="F347" s="720">
        <v>2</v>
      </c>
    </row>
    <row r="348" spans="1:6" ht="57.6" x14ac:dyDescent="0.25">
      <c r="A348" s="193" t="s">
        <v>3873</v>
      </c>
      <c r="B348" s="195" t="s">
        <v>3874</v>
      </c>
      <c r="C348" s="195" t="s">
        <v>3050</v>
      </c>
      <c r="D348" s="720" t="s">
        <v>3100</v>
      </c>
      <c r="E348" s="720">
        <v>250</v>
      </c>
      <c r="F348" s="720">
        <v>1</v>
      </c>
    </row>
    <row r="349" spans="1:6" ht="43.2" x14ac:dyDescent="0.25">
      <c r="A349" s="193" t="s">
        <v>3875</v>
      </c>
      <c r="B349" s="195" t="s">
        <v>3876</v>
      </c>
      <c r="C349" s="195" t="s">
        <v>3050</v>
      </c>
      <c r="D349" s="720" t="s">
        <v>1035</v>
      </c>
      <c r="E349" s="720">
        <v>500</v>
      </c>
      <c r="F349" s="720">
        <v>4</v>
      </c>
    </row>
    <row r="350" spans="1:6" ht="43.2" x14ac:dyDescent="0.25">
      <c r="A350" s="193" t="s">
        <v>3877</v>
      </c>
      <c r="B350" s="195" t="s">
        <v>3878</v>
      </c>
      <c r="C350" s="195" t="s">
        <v>3050</v>
      </c>
      <c r="D350" s="720" t="s">
        <v>942</v>
      </c>
      <c r="E350" s="759">
        <v>70</v>
      </c>
      <c r="F350" s="759">
        <v>43</v>
      </c>
    </row>
    <row r="351" spans="1:6" ht="28.8" x14ac:dyDescent="0.25">
      <c r="A351" s="193" t="s">
        <v>3879</v>
      </c>
      <c r="B351" s="195" t="s">
        <v>3880</v>
      </c>
      <c r="C351" s="195" t="s">
        <v>3050</v>
      </c>
      <c r="D351" s="720" t="s">
        <v>942</v>
      </c>
      <c r="E351" s="720">
        <v>150</v>
      </c>
      <c r="F351" s="720">
        <v>25</v>
      </c>
    </row>
    <row r="352" spans="1:6" ht="72" x14ac:dyDescent="0.25">
      <c r="A352" s="193" t="s">
        <v>3881</v>
      </c>
      <c r="B352" s="195" t="s">
        <v>3882</v>
      </c>
      <c r="C352" s="195" t="s">
        <v>3050</v>
      </c>
      <c r="D352" s="720" t="s">
        <v>942</v>
      </c>
      <c r="E352" s="720">
        <v>200</v>
      </c>
      <c r="F352" s="720">
        <v>1</v>
      </c>
    </row>
    <row r="353" spans="1:6" ht="57.6" x14ac:dyDescent="0.25">
      <c r="A353" s="193" t="s">
        <v>3883</v>
      </c>
      <c r="B353" s="195" t="s">
        <v>3884</v>
      </c>
      <c r="C353" s="195" t="s">
        <v>3050</v>
      </c>
      <c r="D353" s="720" t="s">
        <v>942</v>
      </c>
      <c r="E353" s="720">
        <v>50</v>
      </c>
      <c r="F353" s="720">
        <v>1</v>
      </c>
    </row>
    <row r="354" spans="1:6" ht="28.8" x14ac:dyDescent="0.25">
      <c r="A354" s="193" t="s">
        <v>3885</v>
      </c>
      <c r="B354" s="195" t="s">
        <v>3886</v>
      </c>
      <c r="C354" s="195" t="s">
        <v>3061</v>
      </c>
      <c r="D354" s="720" t="s">
        <v>942</v>
      </c>
      <c r="E354" s="720">
        <v>50</v>
      </c>
      <c r="F354" s="720">
        <v>1</v>
      </c>
    </row>
    <row r="355" spans="1:6" ht="72" x14ac:dyDescent="0.25">
      <c r="A355" s="193" t="s">
        <v>3887</v>
      </c>
      <c r="B355" s="195" t="s">
        <v>3888</v>
      </c>
      <c r="C355" s="195" t="s">
        <v>3050</v>
      </c>
      <c r="D355" s="720" t="s">
        <v>942</v>
      </c>
      <c r="E355" s="720">
        <v>140</v>
      </c>
      <c r="F355" s="720">
        <v>7</v>
      </c>
    </row>
    <row r="356" spans="1:6" ht="43.2" x14ac:dyDescent="0.25">
      <c r="A356" s="193" t="s">
        <v>3889</v>
      </c>
      <c r="B356" s="195" t="s">
        <v>3890</v>
      </c>
      <c r="C356" s="195" t="s">
        <v>3050</v>
      </c>
      <c r="D356" s="720" t="s">
        <v>3307</v>
      </c>
      <c r="E356" s="720">
        <v>200</v>
      </c>
      <c r="F356" s="720">
        <v>3</v>
      </c>
    </row>
    <row r="357" spans="1:6" ht="28.8" x14ac:dyDescent="0.25">
      <c r="A357" s="193" t="s">
        <v>3891</v>
      </c>
      <c r="B357" s="195" t="s">
        <v>3892</v>
      </c>
      <c r="C357" s="195" t="s">
        <v>3050</v>
      </c>
      <c r="D357" s="720" t="s">
        <v>942</v>
      </c>
      <c r="E357" s="720">
        <v>700</v>
      </c>
      <c r="F357" s="720">
        <v>1</v>
      </c>
    </row>
    <row r="358" spans="1:6" ht="28.8" x14ac:dyDescent="0.25">
      <c r="A358" s="193" t="s">
        <v>3893</v>
      </c>
      <c r="B358" s="195" t="s">
        <v>3894</v>
      </c>
      <c r="C358" s="195" t="s">
        <v>3050</v>
      </c>
      <c r="D358" s="720" t="s">
        <v>942</v>
      </c>
      <c r="E358" s="720">
        <v>200</v>
      </c>
      <c r="F358" s="720">
        <v>1</v>
      </c>
    </row>
    <row r="359" spans="1:6" ht="86.4" x14ac:dyDescent="0.25">
      <c r="A359" s="193" t="s">
        <v>3895</v>
      </c>
      <c r="B359" s="195" t="s">
        <v>3896</v>
      </c>
      <c r="C359" s="195" t="s">
        <v>3050</v>
      </c>
      <c r="D359" s="720" t="s">
        <v>942</v>
      </c>
      <c r="E359" s="720">
        <v>100</v>
      </c>
      <c r="F359" s="720">
        <v>1</v>
      </c>
    </row>
    <row r="360" spans="1:6" ht="43.2" x14ac:dyDescent="0.25">
      <c r="A360" s="193" t="s">
        <v>3897</v>
      </c>
      <c r="B360" s="195" t="s">
        <v>3898</v>
      </c>
      <c r="C360" s="195" t="s">
        <v>3050</v>
      </c>
      <c r="D360" s="720" t="s">
        <v>3899</v>
      </c>
      <c r="E360" s="720">
        <v>200</v>
      </c>
      <c r="F360" s="720">
        <v>1</v>
      </c>
    </row>
    <row r="361" spans="1:6" ht="43.2" x14ac:dyDescent="0.25">
      <c r="A361" s="193" t="s">
        <v>3900</v>
      </c>
      <c r="B361" s="195" t="s">
        <v>3901</v>
      </c>
      <c r="C361" s="195" t="s">
        <v>3061</v>
      </c>
      <c r="D361" s="720" t="s">
        <v>942</v>
      </c>
      <c r="E361" s="720">
        <v>150</v>
      </c>
      <c r="F361" s="720">
        <v>86</v>
      </c>
    </row>
    <row r="362" spans="1:6" ht="43.2" x14ac:dyDescent="0.25">
      <c r="A362" s="193" t="s">
        <v>3902</v>
      </c>
      <c r="B362" s="195" t="s">
        <v>3903</v>
      </c>
      <c r="C362" s="195" t="s">
        <v>3050</v>
      </c>
      <c r="D362" s="720" t="s">
        <v>3904</v>
      </c>
      <c r="E362" s="720">
        <v>500</v>
      </c>
      <c r="F362" s="720">
        <v>1</v>
      </c>
    </row>
    <row r="363" spans="1:6" ht="43.2" x14ac:dyDescent="0.25">
      <c r="A363" s="193" t="s">
        <v>3905</v>
      </c>
      <c r="B363" s="195" t="s">
        <v>3906</v>
      </c>
      <c r="C363" s="195" t="s">
        <v>3061</v>
      </c>
      <c r="D363" s="720" t="s">
        <v>3064</v>
      </c>
      <c r="E363" s="720">
        <v>300</v>
      </c>
      <c r="F363" s="720">
        <v>50</v>
      </c>
    </row>
    <row r="364" spans="1:6" ht="57.6" x14ac:dyDescent="0.25">
      <c r="A364" s="193" t="s">
        <v>3907</v>
      </c>
      <c r="B364" s="195" t="s">
        <v>3908</v>
      </c>
      <c r="C364" s="195" t="s">
        <v>3061</v>
      </c>
      <c r="D364" s="720" t="s">
        <v>942</v>
      </c>
      <c r="E364" s="720">
        <v>200</v>
      </c>
      <c r="F364" s="720">
        <v>1</v>
      </c>
    </row>
    <row r="365" spans="1:6" ht="43.2" x14ac:dyDescent="0.25">
      <c r="A365" s="193" t="s">
        <v>3909</v>
      </c>
      <c r="B365" s="195" t="s">
        <v>3910</v>
      </c>
      <c r="C365" s="195" t="s">
        <v>3050</v>
      </c>
      <c r="D365" s="720" t="s">
        <v>942</v>
      </c>
      <c r="E365" s="720">
        <v>238</v>
      </c>
      <c r="F365" s="720">
        <v>195</v>
      </c>
    </row>
    <row r="366" spans="1:6" ht="28.8" x14ac:dyDescent="0.25">
      <c r="A366" s="193" t="s">
        <v>3911</v>
      </c>
      <c r="B366" s="195" t="s">
        <v>3912</v>
      </c>
      <c r="C366" s="195" t="s">
        <v>3050</v>
      </c>
      <c r="D366" s="720" t="s">
        <v>3110</v>
      </c>
      <c r="E366" s="720">
        <v>120</v>
      </c>
      <c r="F366" s="720">
        <v>5</v>
      </c>
    </row>
    <row r="367" spans="1:6" ht="43.2" x14ac:dyDescent="0.25">
      <c r="A367" s="193" t="s">
        <v>3913</v>
      </c>
      <c r="B367" s="195" t="s">
        <v>3914</v>
      </c>
      <c r="C367" s="195" t="s">
        <v>3050</v>
      </c>
      <c r="D367" s="720" t="s">
        <v>942</v>
      </c>
      <c r="E367" s="720">
        <v>400</v>
      </c>
      <c r="F367" s="720">
        <v>3</v>
      </c>
    </row>
    <row r="368" spans="1:6" ht="43.2" x14ac:dyDescent="0.25">
      <c r="A368" s="193" t="s">
        <v>3915</v>
      </c>
      <c r="B368" s="195" t="s">
        <v>3916</v>
      </c>
      <c r="C368" s="195" t="s">
        <v>3050</v>
      </c>
      <c r="D368" s="720" t="s">
        <v>3917</v>
      </c>
      <c r="E368" s="720">
        <v>170</v>
      </c>
      <c r="F368" s="720">
        <v>2</v>
      </c>
    </row>
    <row r="369" spans="1:6" ht="28.8" x14ac:dyDescent="0.25">
      <c r="A369" s="193" t="s">
        <v>3918</v>
      </c>
      <c r="B369" s="195" t="s">
        <v>3919</v>
      </c>
      <c r="C369" s="195" t="s">
        <v>3050</v>
      </c>
      <c r="D369" s="720" t="s">
        <v>942</v>
      </c>
      <c r="E369" s="720">
        <v>3500</v>
      </c>
      <c r="F369" s="720">
        <v>1</v>
      </c>
    </row>
    <row r="370" spans="1:6" ht="28.8" x14ac:dyDescent="0.25">
      <c r="A370" s="193" t="s">
        <v>3920</v>
      </c>
      <c r="B370" s="195" t="s">
        <v>3921</v>
      </c>
      <c r="C370" s="195" t="s">
        <v>3050</v>
      </c>
      <c r="D370" s="720" t="s">
        <v>942</v>
      </c>
      <c r="E370" s="720">
        <v>50</v>
      </c>
      <c r="F370" s="720">
        <v>4</v>
      </c>
    </row>
    <row r="371" spans="1:6" ht="43.2" x14ac:dyDescent="0.25">
      <c r="A371" s="193" t="s">
        <v>3922</v>
      </c>
      <c r="B371" s="195" t="s">
        <v>3923</v>
      </c>
      <c r="C371" s="195" t="s">
        <v>3050</v>
      </c>
      <c r="D371" s="720" t="s">
        <v>3924</v>
      </c>
      <c r="E371" s="720">
        <v>120</v>
      </c>
      <c r="F371" s="720">
        <v>2</v>
      </c>
    </row>
    <row r="372" spans="1:6" ht="43.2" x14ac:dyDescent="0.25">
      <c r="A372" s="193" t="s">
        <v>3925</v>
      </c>
      <c r="B372" s="195" t="s">
        <v>3926</v>
      </c>
      <c r="C372" s="195" t="s">
        <v>3050</v>
      </c>
      <c r="D372" s="720" t="s">
        <v>942</v>
      </c>
      <c r="E372" s="720">
        <v>86</v>
      </c>
      <c r="F372" s="720">
        <v>4</v>
      </c>
    </row>
    <row r="373" spans="1:6" ht="57.6" x14ac:dyDescent="0.25">
      <c r="A373" s="193" t="s">
        <v>3927</v>
      </c>
      <c r="B373" s="195" t="s">
        <v>3928</v>
      </c>
      <c r="C373" s="195" t="s">
        <v>3061</v>
      </c>
      <c r="D373" s="720" t="s">
        <v>3076</v>
      </c>
      <c r="E373" s="720">
        <v>150</v>
      </c>
      <c r="F373" s="720">
        <v>1</v>
      </c>
    </row>
    <row r="374" spans="1:6" ht="43.2" x14ac:dyDescent="0.25">
      <c r="A374" s="193" t="s">
        <v>3929</v>
      </c>
      <c r="B374" s="195" t="s">
        <v>3930</v>
      </c>
      <c r="C374" s="195" t="s">
        <v>3050</v>
      </c>
      <c r="D374" s="720" t="s">
        <v>942</v>
      </c>
      <c r="E374" s="720">
        <v>60</v>
      </c>
      <c r="F374" s="720">
        <v>1</v>
      </c>
    </row>
    <row r="375" spans="1:6" ht="43.2" x14ac:dyDescent="0.25">
      <c r="A375" s="193" t="s">
        <v>3931</v>
      </c>
      <c r="B375" s="195" t="s">
        <v>3932</v>
      </c>
      <c r="C375" s="195" t="s">
        <v>3061</v>
      </c>
      <c r="D375" s="720" t="s">
        <v>3933</v>
      </c>
      <c r="E375" s="720">
        <v>150</v>
      </c>
      <c r="F375" s="720">
        <v>1</v>
      </c>
    </row>
    <row r="376" spans="1:6" ht="57.6" x14ac:dyDescent="0.25">
      <c r="A376" s="193" t="s">
        <v>3934</v>
      </c>
      <c r="B376" s="195" t="s">
        <v>3935</v>
      </c>
      <c r="C376" s="195" t="s">
        <v>3050</v>
      </c>
      <c r="D376" s="720" t="s">
        <v>942</v>
      </c>
      <c r="E376" s="720">
        <v>90</v>
      </c>
      <c r="F376" s="720">
        <v>1</v>
      </c>
    </row>
    <row r="377" spans="1:6" ht="72" x14ac:dyDescent="0.25">
      <c r="A377" s="193" t="s">
        <v>3936</v>
      </c>
      <c r="B377" s="195" t="s">
        <v>3937</v>
      </c>
      <c r="C377" s="195" t="s">
        <v>3050</v>
      </c>
      <c r="D377" s="720" t="s">
        <v>942</v>
      </c>
      <c r="E377" s="720">
        <v>100</v>
      </c>
      <c r="F377" s="720">
        <v>1</v>
      </c>
    </row>
    <row r="378" spans="1:6" ht="57.6" x14ac:dyDescent="0.25">
      <c r="A378" s="193" t="s">
        <v>3938</v>
      </c>
      <c r="B378" s="195" t="s">
        <v>3939</v>
      </c>
      <c r="C378" s="195" t="s">
        <v>3050</v>
      </c>
      <c r="D378" s="720" t="s">
        <v>3242</v>
      </c>
      <c r="E378" s="720">
        <v>175</v>
      </c>
      <c r="F378" s="720">
        <v>20</v>
      </c>
    </row>
    <row r="379" spans="1:6" ht="72" x14ac:dyDescent="0.25">
      <c r="A379" s="193" t="s">
        <v>3940</v>
      </c>
      <c r="B379" s="195" t="s">
        <v>3941</v>
      </c>
      <c r="C379" s="195" t="s">
        <v>3050</v>
      </c>
      <c r="D379" s="720" t="s">
        <v>942</v>
      </c>
      <c r="E379" s="720">
        <v>100</v>
      </c>
      <c r="F379" s="720">
        <v>1</v>
      </c>
    </row>
    <row r="380" spans="1:6" ht="43.2" x14ac:dyDescent="0.25">
      <c r="A380" s="193" t="s">
        <v>3942</v>
      </c>
      <c r="B380" s="195" t="s">
        <v>3943</v>
      </c>
      <c r="C380" s="195" t="s">
        <v>3050</v>
      </c>
      <c r="D380" s="720" t="s">
        <v>942</v>
      </c>
      <c r="E380" s="720">
        <v>150</v>
      </c>
      <c r="F380" s="720">
        <v>1</v>
      </c>
    </row>
    <row r="381" spans="1:6" ht="43.2" x14ac:dyDescent="0.25">
      <c r="A381" s="193" t="s">
        <v>3944</v>
      </c>
      <c r="B381" s="195" t="s">
        <v>3945</v>
      </c>
      <c r="C381" s="195" t="s">
        <v>3061</v>
      </c>
      <c r="D381" s="720" t="s">
        <v>942</v>
      </c>
      <c r="E381" s="720">
        <v>200</v>
      </c>
      <c r="F381" s="720">
        <v>1</v>
      </c>
    </row>
    <row r="382" spans="1:6" ht="43.2" x14ac:dyDescent="0.25">
      <c r="A382" s="193" t="s">
        <v>3946</v>
      </c>
      <c r="B382" s="195" t="s">
        <v>3947</v>
      </c>
      <c r="C382" s="195" t="s">
        <v>3061</v>
      </c>
      <c r="D382" s="720" t="s">
        <v>3307</v>
      </c>
      <c r="E382" s="720">
        <v>150</v>
      </c>
      <c r="F382" s="720">
        <v>3</v>
      </c>
    </row>
    <row r="383" spans="1:6" ht="43.2" x14ac:dyDescent="0.25">
      <c r="A383" s="193" t="s">
        <v>3948</v>
      </c>
      <c r="B383" s="195" t="s">
        <v>3949</v>
      </c>
      <c r="C383" s="195" t="s">
        <v>3050</v>
      </c>
      <c r="D383" s="720" t="s">
        <v>3950</v>
      </c>
      <c r="E383" s="720">
        <v>150</v>
      </c>
      <c r="F383" s="720">
        <v>1</v>
      </c>
    </row>
    <row r="384" spans="1:6" ht="28.8" x14ac:dyDescent="0.25">
      <c r="A384" s="193" t="s">
        <v>3951</v>
      </c>
      <c r="B384" s="195" t="s">
        <v>3952</v>
      </c>
      <c r="C384" s="195" t="s">
        <v>3061</v>
      </c>
      <c r="D384" s="720" t="s">
        <v>942</v>
      </c>
      <c r="E384" s="720">
        <v>300</v>
      </c>
      <c r="F384" s="720">
        <v>120</v>
      </c>
    </row>
    <row r="385" spans="1:6" ht="28.8" x14ac:dyDescent="0.25">
      <c r="A385" s="193" t="s">
        <v>3953</v>
      </c>
      <c r="B385" s="195" t="s">
        <v>3954</v>
      </c>
      <c r="C385" s="195" t="s">
        <v>3050</v>
      </c>
      <c r="D385" s="720" t="s">
        <v>942</v>
      </c>
      <c r="E385" s="720">
        <v>280</v>
      </c>
      <c r="F385" s="720">
        <v>10</v>
      </c>
    </row>
    <row r="386" spans="1:6" ht="57.6" x14ac:dyDescent="0.25">
      <c r="A386" s="193" t="s">
        <v>3955</v>
      </c>
      <c r="B386" s="195" t="s">
        <v>3956</v>
      </c>
      <c r="C386" s="195" t="s">
        <v>3050</v>
      </c>
      <c r="D386" s="720" t="s">
        <v>3924</v>
      </c>
      <c r="E386" s="720">
        <v>160</v>
      </c>
      <c r="F386" s="720">
        <v>8</v>
      </c>
    </row>
    <row r="387" spans="1:6" ht="43.2" x14ac:dyDescent="0.25">
      <c r="A387" s="193" t="s">
        <v>3957</v>
      </c>
      <c r="B387" s="195" t="s">
        <v>3958</v>
      </c>
      <c r="C387" s="195" t="s">
        <v>3050</v>
      </c>
      <c r="D387" s="720" t="s">
        <v>3959</v>
      </c>
      <c r="E387" s="720">
        <v>150</v>
      </c>
      <c r="F387" s="720">
        <v>3</v>
      </c>
    </row>
    <row r="388" spans="1:6" ht="57.6" x14ac:dyDescent="0.25">
      <c r="A388" s="193" t="s">
        <v>3960</v>
      </c>
      <c r="B388" s="195" t="s">
        <v>3961</v>
      </c>
      <c r="C388" s="195" t="s">
        <v>3050</v>
      </c>
      <c r="D388" s="720" t="s">
        <v>942</v>
      </c>
      <c r="E388" s="720">
        <v>174</v>
      </c>
      <c r="F388" s="720">
        <v>25</v>
      </c>
    </row>
    <row r="389" spans="1:6" ht="57.6" x14ac:dyDescent="0.25">
      <c r="A389" s="193" t="s">
        <v>3962</v>
      </c>
      <c r="B389" s="195" t="s">
        <v>3963</v>
      </c>
      <c r="C389" s="195" t="s">
        <v>3050</v>
      </c>
      <c r="D389" s="720" t="s">
        <v>942</v>
      </c>
      <c r="E389" s="720">
        <v>200</v>
      </c>
      <c r="F389" s="720">
        <v>1</v>
      </c>
    </row>
    <row r="390" spans="1:6" ht="57.6" x14ac:dyDescent="0.25">
      <c r="A390" s="193" t="s">
        <v>3964</v>
      </c>
      <c r="B390" s="195" t="s">
        <v>3965</v>
      </c>
      <c r="C390" s="195" t="s">
        <v>3050</v>
      </c>
      <c r="D390" s="720" t="s">
        <v>942</v>
      </c>
      <c r="E390" s="720">
        <v>100</v>
      </c>
      <c r="F390" s="720">
        <v>1</v>
      </c>
    </row>
    <row r="391" spans="1:6" ht="100.8" x14ac:dyDescent="0.25">
      <c r="A391" s="193" t="s">
        <v>3966</v>
      </c>
      <c r="B391" s="195" t="s">
        <v>3967</v>
      </c>
      <c r="C391" s="195" t="s">
        <v>3061</v>
      </c>
      <c r="D391" s="720" t="s">
        <v>942</v>
      </c>
      <c r="E391" s="720">
        <v>140</v>
      </c>
      <c r="F391" s="720">
        <v>2</v>
      </c>
    </row>
    <row r="392" spans="1:6" ht="28.8" x14ac:dyDescent="0.25">
      <c r="A392" s="193" t="s">
        <v>3968</v>
      </c>
      <c r="B392" s="195" t="s">
        <v>3969</v>
      </c>
      <c r="C392" s="195" t="s">
        <v>3050</v>
      </c>
      <c r="D392" s="720" t="s">
        <v>3970</v>
      </c>
      <c r="E392" s="720">
        <v>400</v>
      </c>
      <c r="F392" s="720">
        <v>1</v>
      </c>
    </row>
    <row r="393" spans="1:6" ht="43.2" x14ac:dyDescent="0.25">
      <c r="A393" s="193" t="s">
        <v>3971</v>
      </c>
      <c r="B393" s="195" t="s">
        <v>3972</v>
      </c>
      <c r="C393" s="195" t="s">
        <v>3061</v>
      </c>
      <c r="D393" s="720" t="s">
        <v>3917</v>
      </c>
      <c r="E393" s="720">
        <v>50</v>
      </c>
      <c r="F393" s="720">
        <v>2</v>
      </c>
    </row>
    <row r="394" spans="1:6" ht="43.2" x14ac:dyDescent="0.25">
      <c r="A394" s="193" t="s">
        <v>3973</v>
      </c>
      <c r="B394" s="195" t="s">
        <v>3974</v>
      </c>
      <c r="C394" s="195" t="s">
        <v>3050</v>
      </c>
      <c r="D394" s="720" t="s">
        <v>3975</v>
      </c>
      <c r="E394" s="720">
        <v>80</v>
      </c>
      <c r="F394" s="720">
        <v>6</v>
      </c>
    </row>
    <row r="395" spans="1:6" ht="43.2" x14ac:dyDescent="0.25">
      <c r="A395" s="193" t="s">
        <v>3976</v>
      </c>
      <c r="B395" s="195" t="s">
        <v>3977</v>
      </c>
      <c r="C395" s="195" t="s">
        <v>3050</v>
      </c>
      <c r="D395" s="720" t="s">
        <v>3064</v>
      </c>
      <c r="E395" s="720">
        <v>150</v>
      </c>
      <c r="F395" s="720">
        <v>2</v>
      </c>
    </row>
    <row r="396" spans="1:6" ht="86.4" x14ac:dyDescent="0.25">
      <c r="A396" s="193" t="s">
        <v>3978</v>
      </c>
      <c r="B396" s="195" t="s">
        <v>3979</v>
      </c>
      <c r="C396" s="195" t="s">
        <v>3050</v>
      </c>
      <c r="D396" s="720" t="s">
        <v>1041</v>
      </c>
      <c r="E396" s="720">
        <v>500</v>
      </c>
      <c r="F396" s="720">
        <v>1</v>
      </c>
    </row>
    <row r="397" spans="1:6" ht="43.2" x14ac:dyDescent="0.25">
      <c r="A397" s="193" t="s">
        <v>3980</v>
      </c>
      <c r="B397" s="195" t="s">
        <v>3981</v>
      </c>
      <c r="C397" s="195" t="s">
        <v>3050</v>
      </c>
      <c r="D397" s="720" t="s">
        <v>942</v>
      </c>
      <c r="E397" s="720">
        <v>300</v>
      </c>
      <c r="F397" s="720">
        <v>3</v>
      </c>
    </row>
    <row r="398" spans="1:6" ht="43.2" x14ac:dyDescent="0.25">
      <c r="A398" s="193" t="s">
        <v>3982</v>
      </c>
      <c r="B398" s="195" t="s">
        <v>3983</v>
      </c>
      <c r="C398" s="195" t="s">
        <v>3050</v>
      </c>
      <c r="D398" s="720" t="s">
        <v>942</v>
      </c>
      <c r="E398" s="720">
        <v>300</v>
      </c>
      <c r="F398" s="720">
        <v>2</v>
      </c>
    </row>
    <row r="399" spans="1:6" ht="28.8" x14ac:dyDescent="0.25">
      <c r="A399" s="193" t="s">
        <v>3984</v>
      </c>
      <c r="B399" s="195" t="s">
        <v>3985</v>
      </c>
      <c r="C399" s="195" t="s">
        <v>3061</v>
      </c>
      <c r="D399" s="720" t="s">
        <v>942</v>
      </c>
      <c r="E399" s="720">
        <v>85</v>
      </c>
      <c r="F399" s="720">
        <v>2</v>
      </c>
    </row>
    <row r="400" spans="1:6" ht="43.2" x14ac:dyDescent="0.25">
      <c r="A400" s="193" t="s">
        <v>3986</v>
      </c>
      <c r="B400" s="195" t="s">
        <v>3987</v>
      </c>
      <c r="C400" s="195" t="s">
        <v>3061</v>
      </c>
      <c r="D400" s="720" t="s">
        <v>3988</v>
      </c>
      <c r="E400" s="720">
        <v>100</v>
      </c>
      <c r="F400" s="720">
        <v>1</v>
      </c>
    </row>
    <row r="401" spans="1:6" ht="43.2" x14ac:dyDescent="0.25">
      <c r="A401" s="193" t="s">
        <v>3989</v>
      </c>
      <c r="B401" s="195" t="s">
        <v>3990</v>
      </c>
      <c r="C401" s="195" t="s">
        <v>3061</v>
      </c>
      <c r="D401" s="720" t="s">
        <v>942</v>
      </c>
      <c r="E401" s="720">
        <f>E400</f>
        <v>100</v>
      </c>
      <c r="F401" s="720">
        <v>1</v>
      </c>
    </row>
    <row r="402" spans="1:6" ht="28.8" x14ac:dyDescent="0.25">
      <c r="A402" s="193" t="s">
        <v>3991</v>
      </c>
      <c r="B402" s="195" t="s">
        <v>3992</v>
      </c>
      <c r="C402" s="195" t="s">
        <v>3061</v>
      </c>
      <c r="D402" s="720" t="s">
        <v>942</v>
      </c>
      <c r="E402" s="720">
        <v>50</v>
      </c>
      <c r="F402" s="720">
        <v>6</v>
      </c>
    </row>
    <row r="403" spans="1:6" ht="43.2" x14ac:dyDescent="0.25">
      <c r="A403" s="193" t="s">
        <v>3993</v>
      </c>
      <c r="B403" s="195" t="s">
        <v>3994</v>
      </c>
      <c r="C403" s="195" t="s">
        <v>3050</v>
      </c>
      <c r="D403" s="720" t="s">
        <v>3194</v>
      </c>
      <c r="E403" s="720">
        <v>150</v>
      </c>
      <c r="F403" s="720">
        <v>1</v>
      </c>
    </row>
    <row r="404" spans="1:6" ht="57.6" x14ac:dyDescent="0.25">
      <c r="A404" s="193" t="s">
        <v>3995</v>
      </c>
      <c r="B404" s="195" t="s">
        <v>3996</v>
      </c>
      <c r="C404" s="195" t="s">
        <v>3050</v>
      </c>
      <c r="D404" s="720" t="s">
        <v>3571</v>
      </c>
      <c r="E404" s="720">
        <v>100</v>
      </c>
      <c r="F404" s="720">
        <v>1</v>
      </c>
    </row>
    <row r="405" spans="1:6" ht="43.2" x14ac:dyDescent="0.25">
      <c r="A405" s="193" t="s">
        <v>3997</v>
      </c>
      <c r="B405" s="195" t="s">
        <v>3998</v>
      </c>
      <c r="C405" s="195" t="s">
        <v>3061</v>
      </c>
      <c r="D405" s="720" t="s">
        <v>3999</v>
      </c>
      <c r="E405" s="720">
        <v>120</v>
      </c>
      <c r="F405" s="720">
        <v>1</v>
      </c>
    </row>
    <row r="406" spans="1:6" ht="57.6" x14ac:dyDescent="0.25">
      <c r="A406" s="193" t="s">
        <v>4000</v>
      </c>
      <c r="B406" s="195" t="s">
        <v>4001</v>
      </c>
      <c r="C406" s="195" t="s">
        <v>3050</v>
      </c>
      <c r="D406" s="720" t="s">
        <v>942</v>
      </c>
      <c r="E406" s="720">
        <v>100</v>
      </c>
      <c r="F406" s="720">
        <v>1</v>
      </c>
    </row>
    <row r="407" spans="1:6" ht="43.2" x14ac:dyDescent="0.25">
      <c r="A407" s="193" t="s">
        <v>4002</v>
      </c>
      <c r="B407" s="195" t="s">
        <v>4003</v>
      </c>
      <c r="C407" s="195" t="s">
        <v>3061</v>
      </c>
      <c r="D407" s="720" t="s">
        <v>4004</v>
      </c>
      <c r="E407" s="720">
        <v>100</v>
      </c>
      <c r="F407" s="720">
        <v>10</v>
      </c>
    </row>
    <row r="408" spans="1:6" ht="14.4" x14ac:dyDescent="0.25">
      <c r="A408" s="193" t="s">
        <v>4005</v>
      </c>
      <c r="B408" s="195" t="s">
        <v>4006</v>
      </c>
      <c r="C408" s="195" t="s">
        <v>3061</v>
      </c>
      <c r="D408" s="720" t="s">
        <v>942</v>
      </c>
      <c r="E408" s="720">
        <v>485</v>
      </c>
      <c r="F408" s="720">
        <v>4</v>
      </c>
    </row>
    <row r="409" spans="1:6" ht="72" x14ac:dyDescent="0.25">
      <c r="A409" s="193" t="s">
        <v>4007</v>
      </c>
      <c r="B409" s="195" t="s">
        <v>4008</v>
      </c>
      <c r="C409" s="195" t="s">
        <v>3061</v>
      </c>
      <c r="D409" s="720" t="s">
        <v>942</v>
      </c>
      <c r="E409" s="720">
        <v>150</v>
      </c>
      <c r="F409" s="720">
        <v>1</v>
      </c>
    </row>
    <row r="410" spans="1:6" ht="57.6" x14ac:dyDescent="0.25">
      <c r="A410" s="193" t="s">
        <v>4009</v>
      </c>
      <c r="B410" s="195" t="s">
        <v>4010</v>
      </c>
      <c r="C410" s="195" t="s">
        <v>3050</v>
      </c>
      <c r="D410" s="720" t="s">
        <v>942</v>
      </c>
      <c r="E410" s="720">
        <v>150</v>
      </c>
      <c r="F410" s="720">
        <v>4</v>
      </c>
    </row>
    <row r="411" spans="1:6" ht="43.2" x14ac:dyDescent="0.25">
      <c r="A411" s="193" t="s">
        <v>4011</v>
      </c>
      <c r="B411" s="195" t="s">
        <v>4012</v>
      </c>
      <c r="C411" s="195" t="s">
        <v>3050</v>
      </c>
      <c r="D411" s="720" t="s">
        <v>3375</v>
      </c>
      <c r="E411" s="720">
        <v>200</v>
      </c>
      <c r="F411" s="720">
        <v>1</v>
      </c>
    </row>
  </sheetData>
  <protectedRanges>
    <protectedRange sqref="A4:F5 B6:F400 A6:A411" name="Диапазон1_1"/>
  </protectedRanges>
  <phoneticPr fontId="3" type="noConversion"/>
  <dataValidations count="1">
    <dataValidation type="list" allowBlank="1" showInputMessage="1" showErrorMessage="1" sqref="C4:C191">
      <formula1>конференция</formula1>
    </dataValidation>
  </dataValidations>
  <hyperlinks>
    <hyperlink ref="B342" r:id="rId1" display="https://ieeexplore.ieee.org/xpl/conhome/9631984/proceeding"/>
  </hyperlinks>
  <pageMargins left="0.75" right="0.75" top="1" bottom="1" header="0.5" footer="0.5"/>
  <pageSetup paperSize="9" orientation="portrait" r:id="rId2"/>
  <headerFooter alignWithMargins="0"/>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I11"/>
  <sheetViews>
    <sheetView workbookViewId="0">
      <selection activeCell="B17" sqref="B17"/>
    </sheetView>
  </sheetViews>
  <sheetFormatPr defaultRowHeight="13.2" x14ac:dyDescent="0.25"/>
  <cols>
    <col min="2" max="2" width="61.33203125" customWidth="1"/>
    <col min="3" max="4" width="20.33203125" customWidth="1"/>
    <col min="5" max="5" width="14" customWidth="1"/>
    <col min="6" max="6" width="14.109375" customWidth="1"/>
    <col min="7" max="7" width="11.88671875" customWidth="1"/>
    <col min="8" max="8" width="16.6640625" customWidth="1"/>
    <col min="9" max="9" width="16.44140625" customWidth="1"/>
  </cols>
  <sheetData>
    <row r="1" spans="1:9" ht="14.4" x14ac:dyDescent="0.3">
      <c r="A1" s="19" t="s">
        <v>757</v>
      </c>
      <c r="B1" s="20"/>
      <c r="C1" s="20"/>
      <c r="D1" s="20"/>
      <c r="E1" s="20"/>
      <c r="F1" s="20"/>
      <c r="G1" s="20"/>
      <c r="H1" s="20"/>
    </row>
    <row r="2" spans="1:9" ht="15" thickBot="1" x14ac:dyDescent="0.35">
      <c r="A2" s="20"/>
      <c r="B2" s="20"/>
      <c r="C2" s="20"/>
      <c r="D2" s="20"/>
      <c r="E2" s="20"/>
      <c r="F2" s="20"/>
      <c r="G2" s="20"/>
      <c r="H2" s="20"/>
    </row>
    <row r="3" spans="1:9" ht="72.599999999999994" thickBot="1" x14ac:dyDescent="0.3">
      <c r="A3" s="255" t="s">
        <v>234</v>
      </c>
      <c r="B3" s="417" t="s">
        <v>415</v>
      </c>
      <c r="C3" s="418" t="s">
        <v>519</v>
      </c>
      <c r="D3" s="419" t="s">
        <v>710</v>
      </c>
      <c r="E3" s="418" t="s">
        <v>691</v>
      </c>
      <c r="F3" s="418" t="s">
        <v>692</v>
      </c>
      <c r="G3" s="419" t="s">
        <v>811</v>
      </c>
      <c r="H3" s="418" t="s">
        <v>812</v>
      </c>
      <c r="I3" s="420" t="s">
        <v>813</v>
      </c>
    </row>
    <row r="4" spans="1:9" ht="29.4" thickBot="1" x14ac:dyDescent="0.3">
      <c r="A4" s="517" t="s">
        <v>693</v>
      </c>
      <c r="B4" t="s">
        <v>1883</v>
      </c>
      <c r="C4" s="587" t="s">
        <v>1884</v>
      </c>
      <c r="D4" s="195" t="s">
        <v>1885</v>
      </c>
      <c r="E4" s="585" t="s">
        <v>1886</v>
      </c>
      <c r="F4" s="585" t="s">
        <v>1887</v>
      </c>
      <c r="G4" s="585">
        <v>12</v>
      </c>
      <c r="H4" s="585">
        <v>115</v>
      </c>
      <c r="I4" s="210">
        <v>35</v>
      </c>
    </row>
    <row r="5" spans="1:9" ht="14.4" x14ac:dyDescent="0.25">
      <c r="A5" s="588"/>
      <c r="B5" s="423"/>
      <c r="C5" s="195"/>
      <c r="D5" s="195"/>
      <c r="E5" s="196"/>
      <c r="F5" s="196"/>
      <c r="G5" s="196"/>
      <c r="H5" s="196"/>
      <c r="I5" s="210"/>
    </row>
    <row r="6" spans="1:9" ht="14.4" x14ac:dyDescent="0.25">
      <c r="A6" s="421"/>
      <c r="B6" s="423"/>
      <c r="C6" s="195"/>
      <c r="D6" s="195"/>
      <c r="E6" s="196"/>
      <c r="F6" s="196"/>
      <c r="G6" s="196"/>
      <c r="H6" s="196"/>
      <c r="I6" s="210"/>
    </row>
    <row r="7" spans="1:9" ht="14.4" x14ac:dyDescent="0.25">
      <c r="A7" s="421"/>
      <c r="B7" s="423"/>
      <c r="C7" s="195"/>
      <c r="D7" s="195"/>
      <c r="E7" s="196"/>
      <c r="F7" s="196"/>
      <c r="G7" s="196"/>
      <c r="H7" s="196"/>
      <c r="I7" s="210"/>
    </row>
    <row r="8" spans="1:9" ht="14.4" x14ac:dyDescent="0.25">
      <c r="A8" s="421"/>
      <c r="B8" s="423"/>
      <c r="C8" s="195"/>
      <c r="D8" s="195"/>
      <c r="E8" s="196"/>
      <c r="F8" s="196"/>
      <c r="G8" s="196"/>
      <c r="H8" s="196"/>
      <c r="I8" s="210"/>
    </row>
    <row r="9" spans="1:9" ht="14.4" x14ac:dyDescent="0.25">
      <c r="A9" s="421"/>
      <c r="B9" s="423"/>
      <c r="C9" s="195"/>
      <c r="D9" s="195"/>
      <c r="E9" s="196"/>
      <c r="F9" s="196"/>
      <c r="G9" s="196"/>
      <c r="H9" s="196"/>
      <c r="I9" s="210"/>
    </row>
    <row r="10" spans="1:9" ht="14.4" x14ac:dyDescent="0.25">
      <c r="A10" s="421"/>
      <c r="B10" s="423"/>
      <c r="C10" s="195"/>
      <c r="D10" s="195"/>
      <c r="E10" s="196"/>
      <c r="F10" s="196"/>
      <c r="G10" s="196"/>
      <c r="H10" s="196"/>
      <c r="I10" s="210"/>
    </row>
    <row r="11" spans="1:9" ht="15" thickBot="1" x14ac:dyDescent="0.3">
      <c r="A11" s="422"/>
      <c r="B11" s="424"/>
      <c r="C11" s="414"/>
      <c r="D11" s="414"/>
      <c r="E11" s="415"/>
      <c r="F11" s="415"/>
      <c r="G11" s="415"/>
      <c r="H11" s="415"/>
      <c r="I11" s="416"/>
    </row>
  </sheetData>
  <protectedRanges>
    <protectedRange sqref="A5:I11 A4" name="Диапазон1_1"/>
    <protectedRange sqref="I4" name="Диапазон1_1_2_1"/>
    <protectedRange sqref="C4:H4" name="Диапазон1_1_1_2_1"/>
  </protectedRanges>
  <hyperlinks>
    <hyperlink ref="C4" r:id="rId1"/>
  </hyperlinks>
  <pageMargins left="0.7" right="0.7" top="0.75" bottom="0.75" header="0.3" footer="0.3"/>
  <pageSetup paperSize="9" orientation="portrait"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dimension ref="A1:C20"/>
  <sheetViews>
    <sheetView topLeftCell="A22" workbookViewId="0">
      <selection activeCell="C12" sqref="C12"/>
    </sheetView>
  </sheetViews>
  <sheetFormatPr defaultRowHeight="13.2" x14ac:dyDescent="0.25"/>
  <cols>
    <col min="1" max="1" width="11.109375" style="209" customWidth="1"/>
    <col min="2" max="2" width="66.6640625" customWidth="1"/>
    <col min="3" max="3" width="63.44140625" customWidth="1"/>
  </cols>
  <sheetData>
    <row r="1" spans="1:3" s="3" customFormat="1" ht="17.399999999999999" x14ac:dyDescent="0.3">
      <c r="A1" s="203" t="s">
        <v>413</v>
      </c>
      <c r="B1" s="20"/>
      <c r="C1" s="20"/>
    </row>
    <row r="2" spans="1:3" ht="15" thickBot="1" x14ac:dyDescent="0.35">
      <c r="A2" s="204"/>
      <c r="B2" s="20"/>
      <c r="C2" s="20"/>
    </row>
    <row r="3" spans="1:3" ht="20.25" customHeight="1" thickBot="1" x14ac:dyDescent="0.35">
      <c r="A3" s="256" t="s">
        <v>234</v>
      </c>
      <c r="B3" s="257" t="s">
        <v>1</v>
      </c>
      <c r="C3" s="258" t="s">
        <v>2</v>
      </c>
    </row>
    <row r="4" spans="1:3" ht="28.8" x14ac:dyDescent="0.3">
      <c r="A4" s="205" t="s">
        <v>296</v>
      </c>
      <c r="B4" s="163" t="s">
        <v>801</v>
      </c>
      <c r="C4" s="164">
        <v>73.2</v>
      </c>
    </row>
    <row r="5" spans="1:3" ht="28.8" x14ac:dyDescent="0.3">
      <c r="A5" s="206" t="s">
        <v>86</v>
      </c>
      <c r="B5" s="160" t="s">
        <v>297</v>
      </c>
      <c r="C5" s="617">
        <v>176.71411570093022</v>
      </c>
    </row>
    <row r="6" spans="1:3" ht="28.8" x14ac:dyDescent="0.3">
      <c r="A6" s="206" t="s">
        <v>87</v>
      </c>
      <c r="B6" s="160" t="s">
        <v>298</v>
      </c>
      <c r="C6" s="618">
        <v>348.39986499394615</v>
      </c>
    </row>
    <row r="7" spans="1:3" ht="36" customHeight="1" x14ac:dyDescent="0.3">
      <c r="A7" s="206" t="s">
        <v>88</v>
      </c>
      <c r="B7" s="160" t="s">
        <v>802</v>
      </c>
      <c r="C7" s="575">
        <v>85</v>
      </c>
    </row>
    <row r="8" spans="1:3" ht="43.2" x14ac:dyDescent="0.3">
      <c r="A8" s="206" t="s">
        <v>89</v>
      </c>
      <c r="B8" s="160" t="s">
        <v>803</v>
      </c>
      <c r="C8" s="575">
        <v>1270</v>
      </c>
    </row>
    <row r="9" spans="1:3" ht="43.2" x14ac:dyDescent="0.3">
      <c r="A9" s="206" t="s">
        <v>99</v>
      </c>
      <c r="B9" s="160" t="s">
        <v>804</v>
      </c>
      <c r="C9" s="575">
        <v>910</v>
      </c>
    </row>
    <row r="10" spans="1:3" ht="14.4" x14ac:dyDescent="0.3">
      <c r="A10" s="206" t="s">
        <v>601</v>
      </c>
      <c r="B10" s="291" t="s">
        <v>759</v>
      </c>
      <c r="C10" s="166" t="s">
        <v>602</v>
      </c>
    </row>
    <row r="11" spans="1:3" ht="18" customHeight="1" x14ac:dyDescent="0.25">
      <c r="A11" s="395" t="s">
        <v>666</v>
      </c>
      <c r="B11" s="392" t="s">
        <v>805</v>
      </c>
      <c r="C11" s="629">
        <v>144</v>
      </c>
    </row>
    <row r="12" spans="1:3" ht="23.25" customHeight="1" x14ac:dyDescent="0.3">
      <c r="A12" s="206" t="s">
        <v>441</v>
      </c>
      <c r="B12" s="160" t="s">
        <v>83</v>
      </c>
      <c r="C12" s="512">
        <v>74155.199999999997</v>
      </c>
    </row>
    <row r="13" spans="1:3" ht="34.5" customHeight="1" x14ac:dyDescent="0.3">
      <c r="A13" s="206" t="s">
        <v>510</v>
      </c>
      <c r="B13" s="161" t="s">
        <v>305</v>
      </c>
      <c r="C13" s="513">
        <v>4552</v>
      </c>
    </row>
    <row r="14" spans="1:3" ht="34.5" customHeight="1" x14ac:dyDescent="0.3">
      <c r="A14" s="206" t="s">
        <v>442</v>
      </c>
      <c r="B14" s="169" t="s">
        <v>511</v>
      </c>
      <c r="C14" s="393"/>
    </row>
    <row r="15" spans="1:3" ht="29.25" customHeight="1" x14ac:dyDescent="0.3">
      <c r="A15" s="206" t="s">
        <v>445</v>
      </c>
      <c r="B15" s="161" t="s">
        <v>806</v>
      </c>
      <c r="C15" s="166">
        <v>214</v>
      </c>
    </row>
    <row r="16" spans="1:3" ht="14.25" customHeight="1" x14ac:dyDescent="0.3">
      <c r="A16" s="206" t="s">
        <v>512</v>
      </c>
      <c r="B16" s="161" t="s">
        <v>513</v>
      </c>
      <c r="C16" s="166">
        <v>4237</v>
      </c>
    </row>
    <row r="17" spans="1:3" ht="314.25" customHeight="1" x14ac:dyDescent="0.3">
      <c r="A17" s="207" t="s">
        <v>443</v>
      </c>
      <c r="B17" s="493" t="s">
        <v>766</v>
      </c>
      <c r="C17" s="514" t="s">
        <v>939</v>
      </c>
    </row>
    <row r="18" spans="1:3" ht="273" customHeight="1" thickBot="1" x14ac:dyDescent="0.35">
      <c r="A18" s="208" t="s">
        <v>444</v>
      </c>
      <c r="B18" s="515" t="s">
        <v>767</v>
      </c>
      <c r="C18" s="516" t="s">
        <v>940</v>
      </c>
    </row>
    <row r="19" spans="1:3" x14ac:dyDescent="0.25">
      <c r="B19" s="9"/>
    </row>
    <row r="20" spans="1:3" x14ac:dyDescent="0.25">
      <c r="B20" s="9"/>
    </row>
  </sheetData>
  <protectedRanges>
    <protectedRange sqref="B10 C4:C6 C12:C18 C10" name="ди94"/>
    <protectedRange sqref="C7:C9" name="ди94_1"/>
  </protectedRanges>
  <phoneticPr fontId="3" type="noConversion"/>
  <pageMargins left="0.75" right="0.75" top="1" bottom="1" header="0.5" footer="0.5"/>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50"/>
  <sheetViews>
    <sheetView topLeftCell="A130" workbookViewId="0">
      <selection activeCell="J24" sqref="J24"/>
    </sheetView>
  </sheetViews>
  <sheetFormatPr defaultRowHeight="13.2" x14ac:dyDescent="0.25"/>
  <cols>
    <col min="2" max="2" width="55.33203125" customWidth="1"/>
    <col min="3" max="3" width="19.109375" customWidth="1"/>
    <col min="4" max="4" width="18.44140625" customWidth="1"/>
    <col min="5" max="5" width="16" customWidth="1"/>
    <col min="6" max="6" width="17.5546875" customWidth="1"/>
    <col min="7" max="7" width="15.44140625" customWidth="1"/>
    <col min="8" max="8" width="17.44140625" customWidth="1"/>
    <col min="9" max="9" width="18.6640625" customWidth="1"/>
  </cols>
  <sheetData>
    <row r="1" spans="1:9" ht="14.4" x14ac:dyDescent="0.3">
      <c r="A1" s="19" t="s">
        <v>796</v>
      </c>
    </row>
    <row r="2" spans="1:9" ht="13.8" thickBot="1" x14ac:dyDescent="0.3"/>
    <row r="3" spans="1:9" ht="87" thickBot="1" x14ac:dyDescent="0.35">
      <c r="A3" s="259" t="s">
        <v>234</v>
      </c>
      <c r="B3" s="260" t="s">
        <v>306</v>
      </c>
      <c r="C3" s="260" t="s">
        <v>617</v>
      </c>
      <c r="D3" s="260" t="s">
        <v>307</v>
      </c>
      <c r="E3" s="298" t="s">
        <v>797</v>
      </c>
      <c r="F3" s="461" t="s">
        <v>798</v>
      </c>
      <c r="G3" s="260" t="s">
        <v>799</v>
      </c>
      <c r="H3" s="298" t="s">
        <v>800</v>
      </c>
      <c r="I3" s="492" t="s">
        <v>535</v>
      </c>
    </row>
    <row r="4" spans="1:9" ht="15.6" x14ac:dyDescent="0.3">
      <c r="A4" s="57" t="s">
        <v>600</v>
      </c>
      <c r="B4" s="577" t="s">
        <v>1586</v>
      </c>
      <c r="C4" s="578" t="s">
        <v>1587</v>
      </c>
      <c r="D4" s="578" t="s">
        <v>1588</v>
      </c>
      <c r="E4" s="21">
        <v>12</v>
      </c>
      <c r="F4" s="579">
        <v>2</v>
      </c>
      <c r="G4" s="183"/>
      <c r="H4" s="579">
        <v>15</v>
      </c>
      <c r="I4" s="464"/>
    </row>
    <row r="5" spans="1:9" ht="15.6" x14ac:dyDescent="0.3">
      <c r="A5" s="57" t="s">
        <v>1589</v>
      </c>
      <c r="B5" s="577" t="s">
        <v>1590</v>
      </c>
      <c r="C5" s="578" t="s">
        <v>1587</v>
      </c>
      <c r="D5" s="21" t="s">
        <v>1591</v>
      </c>
      <c r="E5" s="21">
        <v>10</v>
      </c>
      <c r="F5" s="579">
        <v>11</v>
      </c>
      <c r="G5" s="183"/>
      <c r="H5" s="579">
        <v>9</v>
      </c>
      <c r="I5" s="462"/>
    </row>
    <row r="6" spans="1:9" ht="15.6" x14ac:dyDescent="0.3">
      <c r="A6" s="57" t="s">
        <v>1592</v>
      </c>
      <c r="B6" s="577" t="s">
        <v>1593</v>
      </c>
      <c r="C6" s="578" t="s">
        <v>1587</v>
      </c>
      <c r="D6" s="21" t="s">
        <v>1588</v>
      </c>
      <c r="E6" s="21">
        <v>4</v>
      </c>
      <c r="F6" s="579">
        <v>2</v>
      </c>
      <c r="G6" s="183"/>
      <c r="H6" s="579">
        <v>2</v>
      </c>
      <c r="I6" s="462"/>
    </row>
    <row r="7" spans="1:9" ht="15.6" x14ac:dyDescent="0.3">
      <c r="A7" s="57" t="s">
        <v>1594</v>
      </c>
      <c r="B7" s="577" t="s">
        <v>1595</v>
      </c>
      <c r="C7" s="578" t="s">
        <v>1587</v>
      </c>
      <c r="D7" s="21" t="s">
        <v>1588</v>
      </c>
      <c r="E7" s="21">
        <v>1</v>
      </c>
      <c r="F7" s="579">
        <v>7</v>
      </c>
      <c r="G7" s="183">
        <v>4</v>
      </c>
      <c r="H7" s="579">
        <v>4</v>
      </c>
      <c r="I7" s="462"/>
    </row>
    <row r="8" spans="1:9" ht="15.6" x14ac:dyDescent="0.3">
      <c r="A8" s="57" t="s">
        <v>1596</v>
      </c>
      <c r="B8" s="577" t="s">
        <v>1597</v>
      </c>
      <c r="C8" s="578" t="s">
        <v>1587</v>
      </c>
      <c r="D8" s="21" t="s">
        <v>1591</v>
      </c>
      <c r="E8" s="21">
        <v>20</v>
      </c>
      <c r="F8" s="579">
        <v>55</v>
      </c>
      <c r="G8" s="183">
        <v>3</v>
      </c>
      <c r="H8" s="579">
        <v>9</v>
      </c>
      <c r="I8" s="462"/>
    </row>
    <row r="9" spans="1:9" ht="15.6" x14ac:dyDescent="0.3">
      <c r="A9" s="57" t="s">
        <v>1598</v>
      </c>
      <c r="B9" s="577" t="s">
        <v>1599</v>
      </c>
      <c r="C9" s="578" t="s">
        <v>1587</v>
      </c>
      <c r="D9" s="21" t="s">
        <v>1588</v>
      </c>
      <c r="E9" s="21"/>
      <c r="F9" s="579">
        <v>2</v>
      </c>
      <c r="G9" s="183">
        <v>2</v>
      </c>
      <c r="H9" s="579">
        <v>1</v>
      </c>
      <c r="I9" s="462"/>
    </row>
    <row r="10" spans="1:9" ht="15.6" x14ac:dyDescent="0.3">
      <c r="A10" s="57" t="s">
        <v>1600</v>
      </c>
      <c r="B10" s="577" t="s">
        <v>1601</v>
      </c>
      <c r="C10" s="578" t="s">
        <v>1587</v>
      </c>
      <c r="D10" s="21" t="s">
        <v>1591</v>
      </c>
      <c r="E10" s="21">
        <v>8</v>
      </c>
      <c r="F10" s="579">
        <v>4</v>
      </c>
      <c r="G10" s="183">
        <v>1</v>
      </c>
      <c r="H10" s="579">
        <v>6</v>
      </c>
      <c r="I10" s="462"/>
    </row>
    <row r="11" spans="1:9" ht="15.6" x14ac:dyDescent="0.3">
      <c r="A11" s="57" t="s">
        <v>1602</v>
      </c>
      <c r="B11" s="577" t="s">
        <v>1603</v>
      </c>
      <c r="C11" s="578" t="s">
        <v>1587</v>
      </c>
      <c r="D11" s="21" t="s">
        <v>1591</v>
      </c>
      <c r="E11" s="21">
        <v>8</v>
      </c>
      <c r="F11" s="579">
        <v>32</v>
      </c>
      <c r="G11" s="183">
        <v>5</v>
      </c>
      <c r="H11" s="579">
        <v>11</v>
      </c>
      <c r="I11" s="462"/>
    </row>
    <row r="12" spans="1:9" ht="16.2" thickBot="1" x14ac:dyDescent="0.35">
      <c r="A12" s="57" t="s">
        <v>1604</v>
      </c>
      <c r="B12" s="577" t="s">
        <v>1605</v>
      </c>
      <c r="C12" s="578" t="s">
        <v>1587</v>
      </c>
      <c r="D12" s="21" t="s">
        <v>1588</v>
      </c>
      <c r="E12" s="21">
        <v>4</v>
      </c>
      <c r="F12" s="579">
        <v>5</v>
      </c>
      <c r="G12" s="183"/>
      <c r="H12" s="579">
        <v>1</v>
      </c>
      <c r="I12" s="463"/>
    </row>
    <row r="13" spans="1:9" ht="15.6" x14ac:dyDescent="0.3">
      <c r="A13" s="57" t="s">
        <v>1606</v>
      </c>
      <c r="B13" s="577" t="s">
        <v>1599</v>
      </c>
      <c r="C13" s="578" t="s">
        <v>1587</v>
      </c>
      <c r="D13" s="21" t="s">
        <v>1591</v>
      </c>
      <c r="E13" s="183"/>
      <c r="F13" s="579">
        <v>1</v>
      </c>
      <c r="G13" s="183"/>
      <c r="H13" s="579">
        <v>3</v>
      </c>
    </row>
    <row r="14" spans="1:9" ht="15.6" x14ac:dyDescent="0.3">
      <c r="A14" s="57" t="s">
        <v>1607</v>
      </c>
      <c r="B14" s="577" t="s">
        <v>1608</v>
      </c>
      <c r="C14" s="578" t="s">
        <v>1587</v>
      </c>
      <c r="D14" s="183" t="s">
        <v>1588</v>
      </c>
      <c r="E14" s="183">
        <v>25</v>
      </c>
      <c r="F14" s="579">
        <v>2</v>
      </c>
      <c r="G14" s="183"/>
      <c r="H14" s="579">
        <v>5</v>
      </c>
    </row>
    <row r="15" spans="1:9" ht="15.6" x14ac:dyDescent="0.3">
      <c r="A15" s="57" t="s">
        <v>1609</v>
      </c>
      <c r="B15" s="577" t="s">
        <v>1610</v>
      </c>
      <c r="C15" s="578" t="s">
        <v>1587</v>
      </c>
      <c r="D15" s="21" t="s">
        <v>1591</v>
      </c>
      <c r="E15" s="183">
        <v>2</v>
      </c>
      <c r="F15" s="579">
        <v>4</v>
      </c>
      <c r="G15" s="183"/>
      <c r="H15" s="579">
        <v>1</v>
      </c>
    </row>
    <row r="16" spans="1:9" ht="15.6" x14ac:dyDescent="0.3">
      <c r="A16" s="57" t="s">
        <v>1611</v>
      </c>
      <c r="B16" s="577" t="s">
        <v>1612</v>
      </c>
      <c r="C16" s="578" t="s">
        <v>1587</v>
      </c>
      <c r="D16" s="21" t="s">
        <v>1591</v>
      </c>
      <c r="E16" s="183"/>
      <c r="F16" s="579">
        <v>1</v>
      </c>
      <c r="G16" s="183">
        <v>2</v>
      </c>
      <c r="H16" s="579">
        <v>2</v>
      </c>
    </row>
    <row r="17" spans="1:8" ht="15.6" x14ac:dyDescent="0.3">
      <c r="A17" s="57" t="s">
        <v>1613</v>
      </c>
      <c r="B17" s="577" t="s">
        <v>1614</v>
      </c>
      <c r="C17" s="578" t="s">
        <v>1587</v>
      </c>
      <c r="D17" s="183" t="s">
        <v>1588</v>
      </c>
      <c r="E17" s="183">
        <v>4</v>
      </c>
      <c r="F17" s="579">
        <v>5</v>
      </c>
      <c r="G17" s="183"/>
      <c r="H17" s="579">
        <v>1</v>
      </c>
    </row>
    <row r="18" spans="1:8" ht="15.6" x14ac:dyDescent="0.3">
      <c r="A18" s="57" t="s">
        <v>1615</v>
      </c>
      <c r="B18" s="577" t="s">
        <v>1616</v>
      </c>
      <c r="C18" s="578" t="s">
        <v>1587</v>
      </c>
      <c r="D18" s="183" t="s">
        <v>1588</v>
      </c>
      <c r="E18" s="183">
        <v>20</v>
      </c>
      <c r="F18" s="579">
        <v>13</v>
      </c>
      <c r="G18" s="183">
        <v>1</v>
      </c>
      <c r="H18" s="579">
        <v>6</v>
      </c>
    </row>
    <row r="19" spans="1:8" ht="15.6" x14ac:dyDescent="0.3">
      <c r="A19" s="57" t="s">
        <v>1617</v>
      </c>
      <c r="B19" s="577" t="s">
        <v>1618</v>
      </c>
      <c r="C19" s="578" t="s">
        <v>1587</v>
      </c>
      <c r="D19" s="183" t="s">
        <v>1588</v>
      </c>
      <c r="E19" s="183"/>
      <c r="F19" s="579">
        <v>1</v>
      </c>
      <c r="G19" s="183"/>
      <c r="H19" s="579">
        <v>1</v>
      </c>
    </row>
    <row r="20" spans="1:8" ht="15.6" x14ac:dyDescent="0.3">
      <c r="A20" s="57" t="s">
        <v>1619</v>
      </c>
      <c r="B20" s="577" t="s">
        <v>1620</v>
      </c>
      <c r="C20" s="578" t="s">
        <v>1587</v>
      </c>
      <c r="D20" s="21" t="s">
        <v>1621</v>
      </c>
      <c r="E20" s="183">
        <v>34</v>
      </c>
      <c r="F20" s="579">
        <v>9</v>
      </c>
      <c r="G20" s="183"/>
      <c r="H20" s="579">
        <v>34</v>
      </c>
    </row>
    <row r="21" spans="1:8" ht="15.6" x14ac:dyDescent="0.3">
      <c r="A21" s="57" t="s">
        <v>1622</v>
      </c>
      <c r="B21" s="577" t="s">
        <v>1623</v>
      </c>
      <c r="C21" s="578" t="s">
        <v>1587</v>
      </c>
      <c r="D21" s="183" t="s">
        <v>1588</v>
      </c>
      <c r="E21" s="183">
        <v>10</v>
      </c>
      <c r="F21" s="579">
        <v>27</v>
      </c>
      <c r="G21" s="183">
        <v>3</v>
      </c>
      <c r="H21" s="579">
        <v>15</v>
      </c>
    </row>
    <row r="22" spans="1:8" ht="15.6" x14ac:dyDescent="0.3">
      <c r="A22" s="57" t="s">
        <v>1624</v>
      </c>
      <c r="B22" s="577" t="s">
        <v>1625</v>
      </c>
      <c r="C22" s="578" t="s">
        <v>1587</v>
      </c>
      <c r="D22" s="183" t="s">
        <v>1588</v>
      </c>
      <c r="E22" s="183"/>
      <c r="F22" s="579">
        <v>7</v>
      </c>
      <c r="G22" s="183"/>
      <c r="H22" s="579">
        <v>1</v>
      </c>
    </row>
    <row r="23" spans="1:8" ht="15.6" x14ac:dyDescent="0.3">
      <c r="A23" s="57" t="s">
        <v>1626</v>
      </c>
      <c r="B23" s="577" t="s">
        <v>1627</v>
      </c>
      <c r="C23" s="578" t="s">
        <v>1587</v>
      </c>
      <c r="D23" s="21" t="s">
        <v>1591</v>
      </c>
      <c r="E23" s="183">
        <v>1</v>
      </c>
      <c r="F23" s="579">
        <v>1</v>
      </c>
      <c r="G23" s="183"/>
      <c r="H23" s="579">
        <v>1</v>
      </c>
    </row>
    <row r="24" spans="1:8" ht="15.6" x14ac:dyDescent="0.3">
      <c r="A24" s="57" t="s">
        <v>1628</v>
      </c>
      <c r="B24" s="577" t="s">
        <v>1629</v>
      </c>
      <c r="C24" s="578" t="s">
        <v>1587</v>
      </c>
      <c r="D24" s="21" t="s">
        <v>1591</v>
      </c>
      <c r="E24" s="183">
        <v>9</v>
      </c>
      <c r="F24" s="579">
        <v>3</v>
      </c>
      <c r="G24" s="183"/>
      <c r="H24" s="579">
        <v>6</v>
      </c>
    </row>
    <row r="25" spans="1:8" ht="15.6" x14ac:dyDescent="0.3">
      <c r="A25" s="57" t="s">
        <v>1630</v>
      </c>
      <c r="B25" s="577" t="s">
        <v>1631</v>
      </c>
      <c r="C25" s="578" t="s">
        <v>1587</v>
      </c>
      <c r="D25" s="21" t="s">
        <v>1591</v>
      </c>
      <c r="E25" s="183"/>
      <c r="F25" s="579">
        <v>2</v>
      </c>
      <c r="G25" s="183"/>
      <c r="H25" s="579">
        <v>3</v>
      </c>
    </row>
    <row r="26" spans="1:8" ht="15.6" x14ac:dyDescent="0.3">
      <c r="A26" s="57" t="s">
        <v>1632</v>
      </c>
      <c r="B26" s="577" t="s">
        <v>1633</v>
      </c>
      <c r="C26" s="578" t="s">
        <v>1587</v>
      </c>
      <c r="D26" s="21" t="s">
        <v>1591</v>
      </c>
      <c r="E26" s="183">
        <v>18</v>
      </c>
      <c r="F26" s="579">
        <v>4</v>
      </c>
      <c r="G26" s="183"/>
      <c r="H26" s="579">
        <v>3</v>
      </c>
    </row>
    <row r="27" spans="1:8" ht="15.6" x14ac:dyDescent="0.3">
      <c r="A27" s="57" t="s">
        <v>1634</v>
      </c>
      <c r="B27" s="577" t="s">
        <v>1635</v>
      </c>
      <c r="C27" s="578" t="s">
        <v>1587</v>
      </c>
      <c r="D27" s="183" t="s">
        <v>1588</v>
      </c>
      <c r="E27" s="183">
        <v>2</v>
      </c>
      <c r="F27" s="579">
        <v>4</v>
      </c>
      <c r="G27" s="183">
        <v>2</v>
      </c>
      <c r="H27" s="579">
        <v>2</v>
      </c>
    </row>
    <row r="28" spans="1:8" ht="15.6" x14ac:dyDescent="0.3">
      <c r="A28" s="57" t="s">
        <v>1636</v>
      </c>
      <c r="B28" s="577" t="s">
        <v>1637</v>
      </c>
      <c r="C28" s="578" t="s">
        <v>1587</v>
      </c>
      <c r="D28" s="183" t="s">
        <v>1588</v>
      </c>
      <c r="E28" s="183"/>
      <c r="F28" s="579">
        <v>1</v>
      </c>
      <c r="G28" s="183"/>
      <c r="H28" s="579">
        <v>2</v>
      </c>
    </row>
    <row r="29" spans="1:8" ht="15.6" x14ac:dyDescent="0.3">
      <c r="A29" s="57" t="s">
        <v>1638</v>
      </c>
      <c r="B29" s="577" t="s">
        <v>1639</v>
      </c>
      <c r="C29" s="578" t="s">
        <v>1587</v>
      </c>
      <c r="D29" s="183" t="s">
        <v>1588</v>
      </c>
      <c r="E29" s="183">
        <v>8</v>
      </c>
      <c r="F29" s="579">
        <v>23</v>
      </c>
      <c r="G29" s="183"/>
      <c r="H29" s="579">
        <v>4</v>
      </c>
    </row>
    <row r="30" spans="1:8" ht="15.6" x14ac:dyDescent="0.3">
      <c r="A30" s="57" t="s">
        <v>1640</v>
      </c>
      <c r="B30" s="577" t="s">
        <v>1641</v>
      </c>
      <c r="C30" s="578" t="s">
        <v>1587</v>
      </c>
      <c r="D30" s="21" t="s">
        <v>1591</v>
      </c>
      <c r="E30" s="183">
        <v>2</v>
      </c>
      <c r="F30" s="579">
        <v>6</v>
      </c>
      <c r="G30" s="183"/>
      <c r="H30" s="579">
        <v>1</v>
      </c>
    </row>
    <row r="31" spans="1:8" ht="15.6" x14ac:dyDescent="0.3">
      <c r="A31" s="57" t="s">
        <v>1642</v>
      </c>
      <c r="B31" s="577" t="s">
        <v>1643</v>
      </c>
      <c r="C31" s="183" t="s">
        <v>1644</v>
      </c>
      <c r="D31" s="183">
        <v>2018</v>
      </c>
      <c r="E31" s="183"/>
      <c r="F31" s="579">
        <v>2</v>
      </c>
      <c r="G31" s="183">
        <v>1</v>
      </c>
      <c r="H31" s="579">
        <v>3</v>
      </c>
    </row>
    <row r="32" spans="1:8" ht="15.6" x14ac:dyDescent="0.3">
      <c r="A32" s="57" t="s">
        <v>1645</v>
      </c>
      <c r="B32" s="577" t="s">
        <v>1646</v>
      </c>
      <c r="C32" s="183" t="s">
        <v>1644</v>
      </c>
      <c r="D32" s="183">
        <v>2018</v>
      </c>
      <c r="E32" s="183"/>
      <c r="F32" s="579">
        <v>4</v>
      </c>
      <c r="G32" s="183">
        <v>1</v>
      </c>
      <c r="H32" s="579">
        <v>2</v>
      </c>
    </row>
    <row r="33" spans="1:8" ht="15.6" x14ac:dyDescent="0.3">
      <c r="A33" s="57" t="s">
        <v>1647</v>
      </c>
      <c r="B33" s="577" t="s">
        <v>1648</v>
      </c>
      <c r="C33" s="578" t="s">
        <v>1587</v>
      </c>
      <c r="D33" s="183" t="s">
        <v>1591</v>
      </c>
      <c r="E33" s="183"/>
      <c r="F33" s="579">
        <v>3</v>
      </c>
      <c r="G33" s="183">
        <v>2</v>
      </c>
      <c r="H33" s="579">
        <v>6</v>
      </c>
    </row>
    <row r="34" spans="1:8" ht="15.6" x14ac:dyDescent="0.3">
      <c r="A34" s="57" t="s">
        <v>1649</v>
      </c>
      <c r="B34" s="577" t="s">
        <v>1650</v>
      </c>
      <c r="C34" s="183" t="s">
        <v>1644</v>
      </c>
      <c r="D34" s="183">
        <v>2018</v>
      </c>
      <c r="E34" s="183">
        <v>2</v>
      </c>
      <c r="F34" s="579">
        <v>4</v>
      </c>
      <c r="G34" s="183">
        <v>1</v>
      </c>
      <c r="H34" s="579">
        <v>9</v>
      </c>
    </row>
    <row r="35" spans="1:8" ht="15.6" x14ac:dyDescent="0.3">
      <c r="A35" s="57" t="s">
        <v>1651</v>
      </c>
      <c r="B35" s="577" t="s">
        <v>1652</v>
      </c>
      <c r="C35" s="578" t="s">
        <v>1587</v>
      </c>
      <c r="D35" s="183" t="s">
        <v>1591</v>
      </c>
      <c r="E35" s="183">
        <v>4</v>
      </c>
      <c r="F35" s="579">
        <v>2</v>
      </c>
      <c r="G35" s="183">
        <v>1</v>
      </c>
      <c r="H35" s="579">
        <v>4</v>
      </c>
    </row>
    <row r="36" spans="1:8" ht="15.6" x14ac:dyDescent="0.3">
      <c r="A36" s="57" t="s">
        <v>1653</v>
      </c>
      <c r="B36" s="577" t="s">
        <v>1654</v>
      </c>
      <c r="C36" s="183" t="s">
        <v>1644</v>
      </c>
      <c r="D36" s="183">
        <v>2018</v>
      </c>
      <c r="E36" s="183"/>
      <c r="F36" s="579">
        <v>1</v>
      </c>
      <c r="G36" s="183"/>
      <c r="H36" s="579">
        <v>1</v>
      </c>
    </row>
    <row r="37" spans="1:8" ht="15.6" x14ac:dyDescent="0.3">
      <c r="A37" s="57" t="s">
        <v>1655</v>
      </c>
      <c r="B37" s="577" t="s">
        <v>1656</v>
      </c>
      <c r="C37" s="578" t="s">
        <v>1587</v>
      </c>
      <c r="D37" s="183" t="s">
        <v>1588</v>
      </c>
      <c r="E37" s="183">
        <v>21</v>
      </c>
      <c r="F37" s="579">
        <v>16</v>
      </c>
      <c r="G37" s="183">
        <v>3</v>
      </c>
      <c r="H37" s="579">
        <v>8</v>
      </c>
    </row>
    <row r="38" spans="1:8" ht="15.6" x14ac:dyDescent="0.3">
      <c r="A38" s="57" t="s">
        <v>1657</v>
      </c>
      <c r="B38" s="577" t="s">
        <v>1658</v>
      </c>
      <c r="C38" s="578" t="s">
        <v>1587</v>
      </c>
      <c r="D38" s="183" t="s">
        <v>1588</v>
      </c>
      <c r="E38" s="183">
        <v>10</v>
      </c>
      <c r="F38" s="579">
        <v>4</v>
      </c>
      <c r="G38" s="183">
        <v>2</v>
      </c>
      <c r="H38" s="579">
        <v>4</v>
      </c>
    </row>
    <row r="39" spans="1:8" ht="15.6" x14ac:dyDescent="0.3">
      <c r="A39" s="57" t="s">
        <v>1659</v>
      </c>
      <c r="B39" s="577" t="s">
        <v>1660</v>
      </c>
      <c r="C39" s="578" t="s">
        <v>1587</v>
      </c>
      <c r="D39" s="183" t="s">
        <v>1588</v>
      </c>
      <c r="E39" s="183">
        <v>169</v>
      </c>
      <c r="F39" s="579">
        <v>94</v>
      </c>
      <c r="G39" s="183">
        <v>33</v>
      </c>
      <c r="H39" s="579">
        <v>63</v>
      </c>
    </row>
    <row r="40" spans="1:8" ht="15.6" x14ac:dyDescent="0.3">
      <c r="A40" s="57" t="s">
        <v>1661</v>
      </c>
      <c r="B40" s="577" t="s">
        <v>1662</v>
      </c>
      <c r="C40" s="578" t="s">
        <v>1587</v>
      </c>
      <c r="D40" s="183" t="s">
        <v>1588</v>
      </c>
      <c r="E40" s="183">
        <v>12</v>
      </c>
      <c r="F40" s="579">
        <v>12</v>
      </c>
      <c r="G40" s="183">
        <v>2</v>
      </c>
      <c r="H40" s="579">
        <v>4</v>
      </c>
    </row>
    <row r="41" spans="1:8" ht="15.6" x14ac:dyDescent="0.3">
      <c r="A41" s="57" t="s">
        <v>1663</v>
      </c>
      <c r="B41" s="577" t="s">
        <v>1664</v>
      </c>
      <c r="C41" s="578" t="s">
        <v>1587</v>
      </c>
      <c r="D41" s="183" t="s">
        <v>1588</v>
      </c>
      <c r="E41" s="183">
        <v>21</v>
      </c>
      <c r="F41" s="579">
        <v>2</v>
      </c>
      <c r="G41" s="183"/>
      <c r="H41" s="579">
        <v>6</v>
      </c>
    </row>
    <row r="42" spans="1:8" ht="15.6" x14ac:dyDescent="0.3">
      <c r="A42" s="57" t="s">
        <v>1665</v>
      </c>
      <c r="B42" s="577" t="s">
        <v>1666</v>
      </c>
      <c r="C42" s="578" t="s">
        <v>1587</v>
      </c>
      <c r="D42" s="183" t="s">
        <v>1588</v>
      </c>
      <c r="E42" s="183">
        <v>2</v>
      </c>
      <c r="F42" s="579">
        <v>6</v>
      </c>
      <c r="G42" s="183"/>
      <c r="H42" s="579">
        <v>3</v>
      </c>
    </row>
    <row r="43" spans="1:8" ht="15.6" x14ac:dyDescent="0.3">
      <c r="A43" s="57" t="s">
        <v>1667</v>
      </c>
      <c r="B43" s="577" t="s">
        <v>1668</v>
      </c>
      <c r="C43" s="578" t="s">
        <v>1587</v>
      </c>
      <c r="D43" s="183" t="s">
        <v>1588</v>
      </c>
      <c r="E43" s="183">
        <v>15</v>
      </c>
      <c r="F43" s="579">
        <v>10</v>
      </c>
      <c r="G43" s="183">
        <v>1</v>
      </c>
      <c r="H43" s="579">
        <v>6</v>
      </c>
    </row>
    <row r="44" spans="1:8" ht="15.6" x14ac:dyDescent="0.3">
      <c r="A44" s="57" t="s">
        <v>1669</v>
      </c>
      <c r="B44" s="577" t="s">
        <v>1670</v>
      </c>
      <c r="C44" s="578" t="s">
        <v>1587</v>
      </c>
      <c r="D44" s="183" t="s">
        <v>1588</v>
      </c>
      <c r="E44" s="183">
        <v>5</v>
      </c>
      <c r="F44" s="579">
        <v>1</v>
      </c>
      <c r="G44" s="183">
        <v>1</v>
      </c>
      <c r="H44" s="579">
        <v>5</v>
      </c>
    </row>
    <row r="45" spans="1:8" ht="15.6" x14ac:dyDescent="0.3">
      <c r="A45" s="57" t="s">
        <v>1671</v>
      </c>
      <c r="B45" s="577" t="s">
        <v>1672</v>
      </c>
      <c r="C45" s="578" t="s">
        <v>1587</v>
      </c>
      <c r="D45" s="183">
        <v>2021.2021</v>
      </c>
      <c r="E45" s="183"/>
      <c r="F45" s="579">
        <v>2</v>
      </c>
      <c r="G45" s="183"/>
      <c r="H45" s="579">
        <v>2</v>
      </c>
    </row>
    <row r="46" spans="1:8" ht="15.6" x14ac:dyDescent="0.3">
      <c r="A46" s="57" t="s">
        <v>1673</v>
      </c>
      <c r="B46" s="577" t="s">
        <v>1674</v>
      </c>
      <c r="C46" s="578" t="s">
        <v>1587</v>
      </c>
      <c r="D46" s="183" t="s">
        <v>1588</v>
      </c>
      <c r="E46" s="183"/>
      <c r="F46" s="579">
        <v>5</v>
      </c>
      <c r="G46" s="183">
        <v>2</v>
      </c>
      <c r="H46" s="579">
        <v>2</v>
      </c>
    </row>
    <row r="47" spans="1:8" ht="15.6" x14ac:dyDescent="0.3">
      <c r="A47" s="57" t="s">
        <v>1675</v>
      </c>
      <c r="B47" s="577" t="s">
        <v>1676</v>
      </c>
      <c r="C47" s="578" t="s">
        <v>1587</v>
      </c>
      <c r="D47" s="183" t="s">
        <v>1588</v>
      </c>
      <c r="E47" s="183">
        <v>2</v>
      </c>
      <c r="F47" s="579">
        <v>3</v>
      </c>
      <c r="G47" s="183"/>
      <c r="H47" s="579">
        <v>1</v>
      </c>
    </row>
    <row r="48" spans="1:8" ht="15.6" x14ac:dyDescent="0.3">
      <c r="A48" s="57" t="s">
        <v>1677</v>
      </c>
      <c r="B48" s="577" t="s">
        <v>1678</v>
      </c>
      <c r="C48" s="578" t="s">
        <v>1587</v>
      </c>
      <c r="D48" s="183" t="s">
        <v>1591</v>
      </c>
      <c r="E48" s="183">
        <v>18</v>
      </c>
      <c r="F48" s="579">
        <v>1</v>
      </c>
      <c r="G48" s="183"/>
      <c r="H48" s="579">
        <v>4</v>
      </c>
    </row>
    <row r="49" spans="1:8" ht="15.6" x14ac:dyDescent="0.3">
      <c r="A49" s="57" t="s">
        <v>1679</v>
      </c>
      <c r="B49" s="577" t="s">
        <v>1680</v>
      </c>
      <c r="C49" s="578" t="s">
        <v>1587</v>
      </c>
      <c r="D49" s="183" t="s">
        <v>1588</v>
      </c>
      <c r="E49" s="183">
        <v>5</v>
      </c>
      <c r="F49" s="579">
        <v>4</v>
      </c>
      <c r="G49" s="183"/>
      <c r="H49" s="579"/>
    </row>
    <row r="50" spans="1:8" ht="15.6" x14ac:dyDescent="0.3">
      <c r="A50" s="57" t="s">
        <v>1681</v>
      </c>
      <c r="B50" s="577" t="s">
        <v>1682</v>
      </c>
      <c r="C50" s="578" t="s">
        <v>1587</v>
      </c>
      <c r="D50" s="183" t="s">
        <v>1588</v>
      </c>
      <c r="E50" s="183"/>
      <c r="F50" s="579"/>
      <c r="G50" s="183"/>
      <c r="H50" s="579"/>
    </row>
    <row r="51" spans="1:8" ht="15.6" x14ac:dyDescent="0.3">
      <c r="A51" s="57" t="s">
        <v>1683</v>
      </c>
      <c r="B51" s="577" t="s">
        <v>1684</v>
      </c>
      <c r="C51" s="578" t="s">
        <v>1587</v>
      </c>
      <c r="D51" s="183" t="s">
        <v>1588</v>
      </c>
      <c r="E51" s="183"/>
      <c r="F51" s="579">
        <v>3</v>
      </c>
      <c r="G51" s="183"/>
      <c r="H51" s="579"/>
    </row>
    <row r="52" spans="1:8" ht="15.6" x14ac:dyDescent="0.3">
      <c r="A52" s="57" t="s">
        <v>1685</v>
      </c>
      <c r="B52" s="577" t="s">
        <v>1686</v>
      </c>
      <c r="C52" s="183" t="s">
        <v>1687</v>
      </c>
      <c r="D52" s="183">
        <v>2021</v>
      </c>
      <c r="E52" s="183"/>
      <c r="F52" s="579"/>
      <c r="G52" s="183"/>
      <c r="H52" s="579"/>
    </row>
    <row r="53" spans="1:8" ht="15.6" x14ac:dyDescent="0.3">
      <c r="A53" s="57" t="s">
        <v>1688</v>
      </c>
      <c r="B53" s="577" t="s">
        <v>1689</v>
      </c>
      <c r="C53" s="183" t="s">
        <v>1587</v>
      </c>
      <c r="D53" s="183" t="s">
        <v>1591</v>
      </c>
      <c r="E53" s="183">
        <v>5</v>
      </c>
      <c r="F53" s="579">
        <v>13</v>
      </c>
      <c r="G53" s="183">
        <v>1</v>
      </c>
      <c r="H53" s="579">
        <v>1</v>
      </c>
    </row>
    <row r="54" spans="1:8" ht="15.6" x14ac:dyDescent="0.3">
      <c r="A54" s="57" t="s">
        <v>1690</v>
      </c>
      <c r="B54" s="577" t="s">
        <v>1691</v>
      </c>
      <c r="C54" s="183" t="s">
        <v>1644</v>
      </c>
      <c r="D54" s="183">
        <v>2018</v>
      </c>
      <c r="E54" s="183"/>
      <c r="F54" s="579">
        <v>4</v>
      </c>
      <c r="G54" s="183">
        <v>1</v>
      </c>
      <c r="H54" s="579">
        <v>2</v>
      </c>
    </row>
    <row r="55" spans="1:8" ht="15.6" x14ac:dyDescent="0.3">
      <c r="A55" s="57" t="s">
        <v>1692</v>
      </c>
      <c r="B55" s="577" t="s">
        <v>1693</v>
      </c>
      <c r="C55" s="183" t="s">
        <v>1644</v>
      </c>
      <c r="D55" s="183">
        <v>2018</v>
      </c>
      <c r="E55" s="183"/>
      <c r="F55" s="579">
        <v>5</v>
      </c>
      <c r="G55" s="183"/>
      <c r="H55" s="579"/>
    </row>
    <row r="56" spans="1:8" ht="15.6" x14ac:dyDescent="0.3">
      <c r="A56" s="57" t="s">
        <v>1694</v>
      </c>
      <c r="B56" s="577" t="s">
        <v>1695</v>
      </c>
      <c r="C56" s="578" t="s">
        <v>1587</v>
      </c>
      <c r="D56" s="183">
        <v>2021</v>
      </c>
      <c r="E56" s="183"/>
      <c r="F56" s="579">
        <v>5</v>
      </c>
      <c r="G56" s="183"/>
      <c r="H56" s="579"/>
    </row>
    <row r="57" spans="1:8" ht="15.6" x14ac:dyDescent="0.3">
      <c r="A57" s="57" t="s">
        <v>1696</v>
      </c>
      <c r="B57" s="580" t="s">
        <v>1697</v>
      </c>
      <c r="C57" s="578" t="s">
        <v>1587</v>
      </c>
      <c r="D57" s="183" t="s">
        <v>1588</v>
      </c>
      <c r="E57" s="183"/>
      <c r="F57" s="579">
        <v>3</v>
      </c>
      <c r="G57" s="183"/>
      <c r="H57" s="579"/>
    </row>
    <row r="58" spans="1:8" ht="15.6" x14ac:dyDescent="0.3">
      <c r="A58" s="57" t="s">
        <v>1698</v>
      </c>
      <c r="B58" s="580" t="s">
        <v>1699</v>
      </c>
      <c r="C58" s="578" t="s">
        <v>1644</v>
      </c>
      <c r="D58" s="183">
        <v>2018</v>
      </c>
      <c r="E58" s="183"/>
      <c r="F58" s="579">
        <v>2</v>
      </c>
      <c r="G58" s="183"/>
      <c r="H58" s="579"/>
    </row>
    <row r="59" spans="1:8" ht="15.6" x14ac:dyDescent="0.3">
      <c r="A59" s="57" t="s">
        <v>1700</v>
      </c>
      <c r="B59" s="580" t="s">
        <v>1701</v>
      </c>
      <c r="C59" s="578" t="s">
        <v>1587</v>
      </c>
      <c r="D59" s="183" t="s">
        <v>1591</v>
      </c>
      <c r="E59" s="183">
        <v>1</v>
      </c>
      <c r="F59" s="579">
        <v>6</v>
      </c>
      <c r="G59" s="183"/>
      <c r="H59" s="579"/>
    </row>
    <row r="60" spans="1:8" ht="15.6" x14ac:dyDescent="0.3">
      <c r="A60" s="57" t="s">
        <v>1702</v>
      </c>
      <c r="B60" s="577" t="s">
        <v>1703</v>
      </c>
      <c r="C60" s="183" t="s">
        <v>1704</v>
      </c>
      <c r="D60" s="183"/>
      <c r="E60" s="183"/>
      <c r="F60" s="579"/>
      <c r="G60" s="183"/>
      <c r="H60" s="579">
        <v>3</v>
      </c>
    </row>
    <row r="61" spans="1:8" ht="15.6" x14ac:dyDescent="0.3">
      <c r="A61" s="57" t="s">
        <v>1705</v>
      </c>
      <c r="B61" s="577" t="s">
        <v>1706</v>
      </c>
      <c r="C61" s="183" t="s">
        <v>1704</v>
      </c>
      <c r="D61" s="183"/>
      <c r="E61" s="183"/>
      <c r="F61" s="579"/>
      <c r="G61" s="183"/>
      <c r="H61" s="579">
        <v>2</v>
      </c>
    </row>
    <row r="62" spans="1:8" ht="15.6" x14ac:dyDescent="0.3">
      <c r="A62" s="57" t="s">
        <v>1707</v>
      </c>
      <c r="B62" s="577" t="s">
        <v>1708</v>
      </c>
      <c r="C62" s="183" t="s">
        <v>1704</v>
      </c>
      <c r="D62" s="183"/>
      <c r="E62" s="183"/>
      <c r="F62" s="579"/>
      <c r="G62" s="183"/>
      <c r="H62" s="579">
        <v>2</v>
      </c>
    </row>
    <row r="63" spans="1:8" ht="15.6" x14ac:dyDescent="0.3">
      <c r="A63" s="57" t="s">
        <v>1709</v>
      </c>
      <c r="B63" s="577" t="s">
        <v>1710</v>
      </c>
      <c r="C63" s="183" t="s">
        <v>1704</v>
      </c>
      <c r="D63" s="183"/>
      <c r="E63" s="183"/>
      <c r="F63" s="579"/>
      <c r="G63" s="183"/>
      <c r="H63" s="579">
        <v>3</v>
      </c>
    </row>
    <row r="64" spans="1:8" ht="15.6" x14ac:dyDescent="0.3">
      <c r="A64" s="57" t="s">
        <v>1711</v>
      </c>
      <c r="B64" s="577" t="s">
        <v>1712</v>
      </c>
      <c r="C64" s="183" t="s">
        <v>1704</v>
      </c>
      <c r="D64" s="183"/>
      <c r="E64" s="183"/>
      <c r="F64" s="579"/>
      <c r="G64" s="183"/>
      <c r="H64" s="579">
        <v>2</v>
      </c>
    </row>
    <row r="65" spans="1:8" ht="15.6" x14ac:dyDescent="0.3">
      <c r="A65" s="57" t="s">
        <v>1713</v>
      </c>
      <c r="B65" s="577" t="s">
        <v>1714</v>
      </c>
      <c r="C65" s="183" t="s">
        <v>1704</v>
      </c>
      <c r="D65" s="183"/>
      <c r="E65" s="183"/>
      <c r="F65" s="579"/>
      <c r="G65" s="183"/>
      <c r="H65" s="579">
        <v>2</v>
      </c>
    </row>
    <row r="66" spans="1:8" ht="15.6" x14ac:dyDescent="0.3">
      <c r="A66" s="57" t="s">
        <v>1715</v>
      </c>
      <c r="B66" s="577" t="s">
        <v>1716</v>
      </c>
      <c r="C66" s="183" t="s">
        <v>1704</v>
      </c>
      <c r="D66" s="183"/>
      <c r="E66" s="183"/>
      <c r="F66" s="579"/>
      <c r="G66" s="183"/>
      <c r="H66" s="579">
        <v>4</v>
      </c>
    </row>
    <row r="67" spans="1:8" ht="15.6" x14ac:dyDescent="0.3">
      <c r="A67" s="57" t="s">
        <v>1717</v>
      </c>
      <c r="B67" s="577" t="s">
        <v>1718</v>
      </c>
      <c r="C67" s="183" t="s">
        <v>1704</v>
      </c>
      <c r="D67" s="183"/>
      <c r="E67" s="183"/>
      <c r="F67" s="579"/>
      <c r="G67" s="183"/>
      <c r="H67" s="579">
        <v>2</v>
      </c>
    </row>
    <row r="68" spans="1:8" ht="15.6" x14ac:dyDescent="0.3">
      <c r="A68" s="57" t="s">
        <v>1719</v>
      </c>
      <c r="B68" s="577" t="s">
        <v>1720</v>
      </c>
      <c r="C68" s="183" t="s">
        <v>1721</v>
      </c>
      <c r="D68" s="183">
        <v>2021</v>
      </c>
      <c r="E68" s="183">
        <v>1</v>
      </c>
      <c r="F68" s="579"/>
      <c r="G68" s="183"/>
      <c r="H68" s="579">
        <v>2</v>
      </c>
    </row>
    <row r="69" spans="1:8" ht="15.6" x14ac:dyDescent="0.3">
      <c r="A69" s="57" t="s">
        <v>1722</v>
      </c>
      <c r="B69" s="577" t="s">
        <v>1723</v>
      </c>
      <c r="C69" s="183" t="s">
        <v>1721</v>
      </c>
      <c r="D69" s="183">
        <v>2021</v>
      </c>
      <c r="E69" s="183">
        <v>2</v>
      </c>
      <c r="F69" s="579"/>
      <c r="G69" s="183"/>
      <c r="H69" s="579">
        <v>4</v>
      </c>
    </row>
    <row r="70" spans="1:8" ht="15.6" x14ac:dyDescent="0.3">
      <c r="A70" s="57" t="s">
        <v>1724</v>
      </c>
      <c r="B70" s="577" t="s">
        <v>1725</v>
      </c>
      <c r="C70" s="183" t="s">
        <v>1704</v>
      </c>
      <c r="D70" s="183"/>
      <c r="E70" s="183"/>
      <c r="F70" s="579"/>
      <c r="G70" s="183"/>
      <c r="H70" s="579">
        <v>4</v>
      </c>
    </row>
    <row r="71" spans="1:8" ht="15.6" x14ac:dyDescent="0.3">
      <c r="A71" s="57" t="s">
        <v>1726</v>
      </c>
      <c r="B71" s="577" t="s">
        <v>1727</v>
      </c>
      <c r="C71" s="183" t="s">
        <v>1704</v>
      </c>
      <c r="D71" s="183"/>
      <c r="E71" s="183"/>
      <c r="F71" s="579"/>
      <c r="G71" s="183"/>
      <c r="H71" s="579">
        <v>2</v>
      </c>
    </row>
    <row r="72" spans="1:8" ht="15.6" x14ac:dyDescent="0.3">
      <c r="A72" s="57" t="s">
        <v>1728</v>
      </c>
      <c r="B72" s="577" t="s">
        <v>1729</v>
      </c>
      <c r="C72" s="183" t="s">
        <v>1704</v>
      </c>
      <c r="D72" s="183"/>
      <c r="E72" s="183"/>
      <c r="F72" s="579"/>
      <c r="G72" s="183"/>
      <c r="H72" s="579">
        <v>1</v>
      </c>
    </row>
    <row r="73" spans="1:8" ht="15.6" x14ac:dyDescent="0.3">
      <c r="A73" s="57" t="s">
        <v>1730</v>
      </c>
      <c r="B73" s="577" t="s">
        <v>1731</v>
      </c>
      <c r="C73" s="183" t="s">
        <v>1704</v>
      </c>
      <c r="D73" s="183"/>
      <c r="E73" s="183"/>
      <c r="F73" s="579"/>
      <c r="G73" s="183"/>
      <c r="H73" s="579">
        <v>4</v>
      </c>
    </row>
    <row r="74" spans="1:8" ht="15.6" x14ac:dyDescent="0.3">
      <c r="A74" s="57" t="s">
        <v>1732</v>
      </c>
      <c r="B74" s="577" t="s">
        <v>1733</v>
      </c>
      <c r="C74" s="183" t="s">
        <v>1721</v>
      </c>
      <c r="D74" s="183">
        <v>2021</v>
      </c>
      <c r="E74" s="183">
        <v>6</v>
      </c>
      <c r="F74" s="579"/>
      <c r="G74" s="183"/>
      <c r="H74" s="579">
        <v>3</v>
      </c>
    </row>
    <row r="75" spans="1:8" ht="15.6" x14ac:dyDescent="0.3">
      <c r="A75" s="57" t="s">
        <v>1734</v>
      </c>
      <c r="B75" s="577" t="s">
        <v>1735</v>
      </c>
      <c r="C75" s="183" t="s">
        <v>1721</v>
      </c>
      <c r="D75" s="183">
        <v>2021</v>
      </c>
      <c r="E75" s="183">
        <v>1</v>
      </c>
      <c r="F75" s="579"/>
      <c r="G75" s="183">
        <v>2</v>
      </c>
      <c r="H75" s="579">
        <v>21</v>
      </c>
    </row>
    <row r="76" spans="1:8" ht="15.6" x14ac:dyDescent="0.3">
      <c r="A76" s="57" t="s">
        <v>1736</v>
      </c>
      <c r="B76" s="577" t="s">
        <v>1737</v>
      </c>
      <c r="C76" s="183" t="s">
        <v>1721</v>
      </c>
      <c r="D76" s="183">
        <v>2021</v>
      </c>
      <c r="E76" s="183">
        <v>3</v>
      </c>
      <c r="F76" s="579"/>
      <c r="G76" s="183"/>
      <c r="H76" s="579">
        <v>5</v>
      </c>
    </row>
    <row r="77" spans="1:8" ht="15.6" x14ac:dyDescent="0.3">
      <c r="A77" s="57" t="s">
        <v>1738</v>
      </c>
      <c r="B77" s="577" t="s">
        <v>1739</v>
      </c>
      <c r="C77" s="183" t="s">
        <v>1704</v>
      </c>
      <c r="D77" s="183"/>
      <c r="E77" s="183"/>
      <c r="F77" s="579"/>
      <c r="G77" s="183"/>
      <c r="H77" s="579">
        <v>2</v>
      </c>
    </row>
    <row r="78" spans="1:8" ht="15.6" x14ac:dyDescent="0.3">
      <c r="A78" s="57" t="s">
        <v>1740</v>
      </c>
      <c r="B78" s="577" t="s">
        <v>1741</v>
      </c>
      <c r="C78" s="183" t="s">
        <v>1721</v>
      </c>
      <c r="D78" s="183">
        <v>2021</v>
      </c>
      <c r="E78" s="183">
        <v>3</v>
      </c>
      <c r="F78" s="579"/>
      <c r="G78" s="183"/>
      <c r="H78" s="579">
        <v>3</v>
      </c>
    </row>
    <row r="79" spans="1:8" ht="15.6" x14ac:dyDescent="0.3">
      <c r="A79" s="57" t="s">
        <v>1742</v>
      </c>
      <c r="B79" s="577" t="s">
        <v>1743</v>
      </c>
      <c r="C79" s="183" t="s">
        <v>1704</v>
      </c>
      <c r="D79" s="183"/>
      <c r="E79" s="183"/>
      <c r="F79" s="579"/>
      <c r="G79" s="183"/>
      <c r="H79" s="579">
        <v>3</v>
      </c>
    </row>
    <row r="80" spans="1:8" ht="15.6" x14ac:dyDescent="0.3">
      <c r="A80" s="57" t="s">
        <v>1744</v>
      </c>
      <c r="B80" s="577" t="s">
        <v>1745</v>
      </c>
      <c r="C80" s="183" t="s">
        <v>1704</v>
      </c>
      <c r="D80" s="183"/>
      <c r="E80" s="183"/>
      <c r="F80" s="579"/>
      <c r="G80" s="183"/>
      <c r="H80" s="579">
        <v>3</v>
      </c>
    </row>
    <row r="81" spans="1:8" ht="15.6" x14ac:dyDescent="0.3">
      <c r="A81" s="57" t="s">
        <v>1746</v>
      </c>
      <c r="B81" s="577" t="s">
        <v>1747</v>
      </c>
      <c r="C81" s="183" t="s">
        <v>1721</v>
      </c>
      <c r="D81" s="183">
        <v>2021</v>
      </c>
      <c r="E81" s="183">
        <v>8</v>
      </c>
      <c r="F81" s="579"/>
      <c r="G81" s="183"/>
      <c r="H81" s="579">
        <v>3</v>
      </c>
    </row>
    <row r="82" spans="1:8" ht="15.6" x14ac:dyDescent="0.3">
      <c r="A82" s="57" t="s">
        <v>1748</v>
      </c>
      <c r="B82" s="577" t="s">
        <v>1749</v>
      </c>
      <c r="C82" s="183" t="s">
        <v>1721</v>
      </c>
      <c r="D82" s="183">
        <v>2021</v>
      </c>
      <c r="E82" s="183">
        <v>10</v>
      </c>
      <c r="F82" s="579"/>
      <c r="G82" s="183"/>
      <c r="H82" s="579">
        <v>7</v>
      </c>
    </row>
    <row r="83" spans="1:8" ht="15.6" x14ac:dyDescent="0.3">
      <c r="A83" s="57" t="s">
        <v>1750</v>
      </c>
      <c r="B83" s="577" t="s">
        <v>1751</v>
      </c>
      <c r="C83" s="183" t="s">
        <v>1721</v>
      </c>
      <c r="D83" s="183">
        <v>2021</v>
      </c>
      <c r="E83" s="183">
        <v>1</v>
      </c>
      <c r="F83" s="579"/>
      <c r="G83" s="183"/>
      <c r="H83" s="579">
        <v>4</v>
      </c>
    </row>
    <row r="84" spans="1:8" ht="15.6" x14ac:dyDescent="0.3">
      <c r="A84" s="57" t="s">
        <v>1752</v>
      </c>
      <c r="B84" s="577" t="s">
        <v>1753</v>
      </c>
      <c r="C84" s="183" t="s">
        <v>1721</v>
      </c>
      <c r="D84" s="183">
        <v>2021</v>
      </c>
      <c r="E84" s="183">
        <v>5</v>
      </c>
      <c r="F84" s="579"/>
      <c r="G84" s="183"/>
      <c r="H84" s="579">
        <v>4</v>
      </c>
    </row>
    <row r="85" spans="1:8" ht="15.6" x14ac:dyDescent="0.3">
      <c r="A85" s="57" t="s">
        <v>1754</v>
      </c>
      <c r="B85" s="577" t="s">
        <v>1755</v>
      </c>
      <c r="C85" s="183" t="s">
        <v>1704</v>
      </c>
      <c r="D85" s="183"/>
      <c r="E85" s="183"/>
      <c r="F85" s="579"/>
      <c r="G85" s="183"/>
      <c r="H85" s="579">
        <v>2</v>
      </c>
    </row>
    <row r="86" spans="1:8" ht="15.6" x14ac:dyDescent="0.3">
      <c r="A86" s="57" t="s">
        <v>1756</v>
      </c>
      <c r="B86" s="577" t="s">
        <v>1757</v>
      </c>
      <c r="C86" s="183" t="s">
        <v>1721</v>
      </c>
      <c r="D86" s="183">
        <v>2021</v>
      </c>
      <c r="E86" s="183">
        <v>13</v>
      </c>
      <c r="F86" s="579"/>
      <c r="G86" s="183"/>
      <c r="H86" s="579">
        <v>2</v>
      </c>
    </row>
    <row r="87" spans="1:8" ht="15.6" x14ac:dyDescent="0.3">
      <c r="A87" s="57" t="s">
        <v>1758</v>
      </c>
      <c r="B87" s="577" t="s">
        <v>1759</v>
      </c>
      <c r="C87" s="183" t="s">
        <v>1721</v>
      </c>
      <c r="D87" s="183">
        <v>2021</v>
      </c>
      <c r="E87" s="183">
        <v>8</v>
      </c>
      <c r="F87" s="579"/>
      <c r="G87" s="183"/>
      <c r="H87" s="579">
        <v>2</v>
      </c>
    </row>
    <row r="88" spans="1:8" ht="15.6" x14ac:dyDescent="0.3">
      <c r="A88" s="57" t="s">
        <v>1760</v>
      </c>
      <c r="B88" s="577" t="s">
        <v>1761</v>
      </c>
      <c r="C88" s="183" t="s">
        <v>1721</v>
      </c>
      <c r="D88" s="183">
        <v>2021</v>
      </c>
      <c r="E88" s="183">
        <v>11</v>
      </c>
      <c r="F88" s="579"/>
      <c r="G88" s="183"/>
      <c r="H88" s="579">
        <v>12</v>
      </c>
    </row>
    <row r="89" spans="1:8" ht="15.6" x14ac:dyDescent="0.3">
      <c r="A89" s="57" t="s">
        <v>1762</v>
      </c>
      <c r="B89" s="577" t="s">
        <v>1763</v>
      </c>
      <c r="C89" s="183" t="s">
        <v>1721</v>
      </c>
      <c r="D89" s="183">
        <v>2021</v>
      </c>
      <c r="E89" s="183">
        <v>2</v>
      </c>
      <c r="F89" s="579"/>
      <c r="G89" s="183"/>
      <c r="H89" s="579">
        <v>9</v>
      </c>
    </row>
    <row r="90" spans="1:8" ht="15.6" x14ac:dyDescent="0.3">
      <c r="A90" s="57" t="s">
        <v>1764</v>
      </c>
      <c r="B90" s="577" t="s">
        <v>1765</v>
      </c>
      <c r="C90" s="183" t="s">
        <v>1704</v>
      </c>
      <c r="D90" s="183"/>
      <c r="E90" s="183"/>
      <c r="F90" s="579"/>
      <c r="G90" s="183"/>
      <c r="H90" s="579">
        <v>2</v>
      </c>
    </row>
    <row r="91" spans="1:8" ht="15.6" x14ac:dyDescent="0.3">
      <c r="A91" s="57" t="s">
        <v>1766</v>
      </c>
      <c r="B91" s="577" t="s">
        <v>1767</v>
      </c>
      <c r="C91" s="183" t="s">
        <v>1704</v>
      </c>
      <c r="D91" s="183"/>
      <c r="E91" s="183"/>
      <c r="F91" s="579"/>
      <c r="G91" s="183"/>
      <c r="H91" s="579">
        <v>10</v>
      </c>
    </row>
    <row r="92" spans="1:8" ht="15.6" x14ac:dyDescent="0.3">
      <c r="A92" s="57" t="s">
        <v>1768</v>
      </c>
      <c r="B92" s="577" t="s">
        <v>1769</v>
      </c>
      <c r="C92" s="183" t="s">
        <v>1721</v>
      </c>
      <c r="D92" s="183">
        <v>2021</v>
      </c>
      <c r="E92" s="183">
        <v>4</v>
      </c>
      <c r="F92" s="579"/>
      <c r="G92" s="183"/>
      <c r="H92" s="579">
        <v>2</v>
      </c>
    </row>
    <row r="93" spans="1:8" ht="15.6" x14ac:dyDescent="0.3">
      <c r="A93" s="57" t="s">
        <v>1770</v>
      </c>
      <c r="B93" s="577" t="s">
        <v>1771</v>
      </c>
      <c r="C93" s="183" t="s">
        <v>1721</v>
      </c>
      <c r="D93" s="183">
        <v>2021</v>
      </c>
      <c r="E93" s="183">
        <v>12</v>
      </c>
      <c r="F93" s="579"/>
      <c r="G93" s="183"/>
      <c r="H93" s="579">
        <v>4</v>
      </c>
    </row>
    <row r="94" spans="1:8" ht="15.6" x14ac:dyDescent="0.3">
      <c r="A94" s="57" t="s">
        <v>1772</v>
      </c>
      <c r="B94" s="577" t="s">
        <v>1773</v>
      </c>
      <c r="C94" s="183" t="s">
        <v>1704</v>
      </c>
      <c r="D94" s="183"/>
      <c r="E94" s="183"/>
      <c r="F94" s="579"/>
      <c r="G94" s="183"/>
      <c r="H94" s="579">
        <v>2</v>
      </c>
    </row>
    <row r="95" spans="1:8" ht="15.6" x14ac:dyDescent="0.3">
      <c r="A95" s="57" t="s">
        <v>1774</v>
      </c>
      <c r="B95" s="577" t="s">
        <v>1775</v>
      </c>
      <c r="C95" s="183" t="s">
        <v>1704</v>
      </c>
      <c r="D95" s="183"/>
      <c r="E95" s="183"/>
      <c r="F95" s="579"/>
      <c r="G95" s="183"/>
      <c r="H95" s="579">
        <v>2</v>
      </c>
    </row>
    <row r="96" spans="1:8" ht="15.6" x14ac:dyDescent="0.3">
      <c r="A96" s="57" t="s">
        <v>1776</v>
      </c>
      <c r="B96" s="577" t="s">
        <v>1777</v>
      </c>
      <c r="C96" s="183" t="s">
        <v>1721</v>
      </c>
      <c r="D96" s="183">
        <v>2021</v>
      </c>
      <c r="E96" s="183">
        <v>1</v>
      </c>
      <c r="F96" s="579"/>
      <c r="G96" s="183"/>
      <c r="H96" s="579">
        <v>1</v>
      </c>
    </row>
    <row r="97" spans="1:8" ht="15.6" x14ac:dyDescent="0.3">
      <c r="A97" s="57" t="s">
        <v>1778</v>
      </c>
      <c r="B97" s="577" t="s">
        <v>1779</v>
      </c>
      <c r="C97" s="183" t="s">
        <v>1704</v>
      </c>
      <c r="D97" s="183"/>
      <c r="E97" s="183"/>
      <c r="F97" s="579"/>
      <c r="G97" s="183"/>
      <c r="H97" s="579">
        <v>1</v>
      </c>
    </row>
    <row r="98" spans="1:8" ht="15.6" x14ac:dyDescent="0.3">
      <c r="A98" s="57" t="s">
        <v>1780</v>
      </c>
      <c r="B98" s="577" t="s">
        <v>1781</v>
      </c>
      <c r="C98" s="183" t="s">
        <v>1704</v>
      </c>
      <c r="D98" s="183"/>
      <c r="E98" s="183"/>
      <c r="F98" s="579"/>
      <c r="G98" s="183"/>
      <c r="H98" s="579">
        <v>2</v>
      </c>
    </row>
    <row r="99" spans="1:8" ht="15.6" x14ac:dyDescent="0.3">
      <c r="A99" s="57" t="s">
        <v>1782</v>
      </c>
      <c r="B99" s="577" t="s">
        <v>1783</v>
      </c>
      <c r="C99" s="183" t="s">
        <v>1704</v>
      </c>
      <c r="D99" s="183"/>
      <c r="E99" s="183"/>
      <c r="F99" s="579"/>
      <c r="G99" s="183"/>
      <c r="H99" s="579">
        <v>6</v>
      </c>
    </row>
    <row r="100" spans="1:8" ht="15.6" x14ac:dyDescent="0.3">
      <c r="A100" s="57" t="s">
        <v>1784</v>
      </c>
      <c r="B100" s="577" t="s">
        <v>1785</v>
      </c>
      <c r="C100" s="183" t="s">
        <v>1721</v>
      </c>
      <c r="D100" s="183">
        <v>2021</v>
      </c>
      <c r="E100" s="183">
        <v>2</v>
      </c>
      <c r="F100" s="579"/>
      <c r="G100" s="183"/>
      <c r="H100" s="579">
        <v>3</v>
      </c>
    </row>
    <row r="101" spans="1:8" ht="15.6" x14ac:dyDescent="0.3">
      <c r="A101" s="57" t="s">
        <v>1786</v>
      </c>
      <c r="B101" s="577" t="s">
        <v>1787</v>
      </c>
      <c r="C101" s="183" t="s">
        <v>1704</v>
      </c>
      <c r="D101" s="183"/>
      <c r="E101" s="183"/>
      <c r="F101" s="579"/>
      <c r="G101" s="183"/>
      <c r="H101" s="579">
        <v>8</v>
      </c>
    </row>
    <row r="102" spans="1:8" ht="15.6" x14ac:dyDescent="0.3">
      <c r="A102" s="57" t="s">
        <v>1788</v>
      </c>
      <c r="B102" s="577" t="s">
        <v>1789</v>
      </c>
      <c r="C102" s="183" t="s">
        <v>1704</v>
      </c>
      <c r="D102" s="183"/>
      <c r="E102" s="183"/>
      <c r="F102" s="579"/>
      <c r="G102" s="183"/>
      <c r="H102" s="579">
        <v>4</v>
      </c>
    </row>
    <row r="103" spans="1:8" ht="15.6" x14ac:dyDescent="0.3">
      <c r="A103" s="57" t="s">
        <v>1790</v>
      </c>
      <c r="B103" s="577" t="s">
        <v>1791</v>
      </c>
      <c r="C103" s="183" t="s">
        <v>1721</v>
      </c>
      <c r="D103" s="183">
        <v>2021</v>
      </c>
      <c r="E103" s="183">
        <v>1</v>
      </c>
      <c r="F103" s="579"/>
      <c r="G103" s="183"/>
      <c r="H103" s="579">
        <v>4</v>
      </c>
    </row>
    <row r="104" spans="1:8" ht="15.6" x14ac:dyDescent="0.3">
      <c r="A104" s="57" t="s">
        <v>1792</v>
      </c>
      <c r="B104" s="577" t="s">
        <v>1793</v>
      </c>
      <c r="C104" s="183" t="s">
        <v>1721</v>
      </c>
      <c r="D104" s="183">
        <v>2021</v>
      </c>
      <c r="E104" s="183">
        <v>2</v>
      </c>
      <c r="F104" s="579"/>
      <c r="G104" s="183"/>
      <c r="H104" s="579">
        <v>6</v>
      </c>
    </row>
    <row r="105" spans="1:8" ht="15.6" x14ac:dyDescent="0.3">
      <c r="A105" s="57" t="s">
        <v>1794</v>
      </c>
      <c r="B105" s="577" t="s">
        <v>1795</v>
      </c>
      <c r="C105" s="183" t="s">
        <v>1721</v>
      </c>
      <c r="D105" s="183">
        <v>2021</v>
      </c>
      <c r="E105" s="183">
        <v>7</v>
      </c>
      <c r="F105" s="579"/>
      <c r="G105" s="183"/>
      <c r="H105" s="579">
        <v>3</v>
      </c>
    </row>
    <row r="106" spans="1:8" ht="15.6" x14ac:dyDescent="0.3">
      <c r="A106" s="57" t="s">
        <v>1796</v>
      </c>
      <c r="B106" s="577" t="s">
        <v>1797</v>
      </c>
      <c r="C106" s="183" t="s">
        <v>1721</v>
      </c>
      <c r="D106" s="183">
        <v>2021</v>
      </c>
      <c r="E106" s="183">
        <v>22</v>
      </c>
      <c r="F106" s="579"/>
      <c r="G106" s="183"/>
      <c r="H106" s="579">
        <v>6</v>
      </c>
    </row>
    <row r="107" spans="1:8" ht="15.6" x14ac:dyDescent="0.3">
      <c r="A107" s="57" t="s">
        <v>1798</v>
      </c>
      <c r="B107" s="577" t="s">
        <v>1799</v>
      </c>
      <c r="C107" s="183" t="s">
        <v>1721</v>
      </c>
      <c r="D107" s="183">
        <v>2021</v>
      </c>
      <c r="E107" s="183">
        <v>1</v>
      </c>
      <c r="F107" s="579"/>
      <c r="G107" s="183"/>
      <c r="H107" s="579">
        <v>2</v>
      </c>
    </row>
    <row r="108" spans="1:8" ht="15.6" x14ac:dyDescent="0.3">
      <c r="A108" s="57" t="s">
        <v>1800</v>
      </c>
      <c r="B108" s="577" t="s">
        <v>1801</v>
      </c>
      <c r="C108" s="183" t="s">
        <v>1721</v>
      </c>
      <c r="D108" s="183">
        <v>2021</v>
      </c>
      <c r="E108" s="183">
        <v>1</v>
      </c>
      <c r="F108" s="579"/>
      <c r="G108" s="183"/>
      <c r="H108" s="579">
        <v>2</v>
      </c>
    </row>
    <row r="109" spans="1:8" ht="15.6" x14ac:dyDescent="0.3">
      <c r="A109" s="57" t="s">
        <v>1802</v>
      </c>
      <c r="B109" s="577" t="s">
        <v>1803</v>
      </c>
      <c r="C109" s="183" t="s">
        <v>1704</v>
      </c>
      <c r="D109" s="183"/>
      <c r="E109" s="183"/>
      <c r="F109" s="579"/>
      <c r="G109" s="183"/>
      <c r="H109" s="579">
        <v>3</v>
      </c>
    </row>
    <row r="110" spans="1:8" ht="15.6" x14ac:dyDescent="0.3">
      <c r="A110" s="57" t="s">
        <v>1804</v>
      </c>
      <c r="B110" s="577" t="s">
        <v>1805</v>
      </c>
      <c r="C110" s="183" t="s">
        <v>1721</v>
      </c>
      <c r="D110" s="183">
        <v>2021</v>
      </c>
      <c r="E110" s="183">
        <v>41</v>
      </c>
      <c r="F110" s="579"/>
      <c r="G110" s="183"/>
      <c r="H110" s="579">
        <v>17</v>
      </c>
    </row>
    <row r="111" spans="1:8" ht="15.6" x14ac:dyDescent="0.3">
      <c r="A111" s="57" t="s">
        <v>1806</v>
      </c>
      <c r="B111" s="577" t="s">
        <v>1807</v>
      </c>
      <c r="C111" s="183" t="s">
        <v>1704</v>
      </c>
      <c r="D111" s="183"/>
      <c r="E111" s="183"/>
      <c r="F111" s="579"/>
      <c r="G111" s="183"/>
      <c r="H111" s="579">
        <v>2</v>
      </c>
    </row>
    <row r="112" spans="1:8" ht="15.6" x14ac:dyDescent="0.3">
      <c r="A112" s="57" t="s">
        <v>1808</v>
      </c>
      <c r="B112" s="577" t="s">
        <v>1809</v>
      </c>
      <c r="C112" s="183" t="s">
        <v>1704</v>
      </c>
      <c r="D112" s="183"/>
      <c r="E112" s="183"/>
      <c r="F112" s="579"/>
      <c r="G112" s="183">
        <v>5</v>
      </c>
      <c r="H112" s="579">
        <v>5</v>
      </c>
    </row>
    <row r="113" spans="1:8" ht="15.6" x14ac:dyDescent="0.3">
      <c r="A113" s="57" t="s">
        <v>1810</v>
      </c>
      <c r="B113" s="577" t="s">
        <v>1811</v>
      </c>
      <c r="C113" s="183" t="s">
        <v>1704</v>
      </c>
      <c r="D113" s="183"/>
      <c r="E113" s="183"/>
      <c r="F113" s="579"/>
      <c r="G113" s="183"/>
      <c r="H113" s="579">
        <v>2</v>
      </c>
    </row>
    <row r="114" spans="1:8" ht="15.6" x14ac:dyDescent="0.3">
      <c r="A114" s="57" t="s">
        <v>1812</v>
      </c>
      <c r="B114" s="577" t="s">
        <v>1813</v>
      </c>
      <c r="C114" s="183" t="s">
        <v>1721</v>
      </c>
      <c r="D114" s="183">
        <v>2021</v>
      </c>
      <c r="E114" s="183">
        <v>6</v>
      </c>
      <c r="F114" s="579"/>
      <c r="G114" s="183"/>
      <c r="H114" s="579">
        <v>6</v>
      </c>
    </row>
    <row r="115" spans="1:8" ht="15.6" x14ac:dyDescent="0.3">
      <c r="A115" s="57" t="s">
        <v>1814</v>
      </c>
      <c r="B115" s="577" t="s">
        <v>1815</v>
      </c>
      <c r="C115" s="183" t="s">
        <v>1721</v>
      </c>
      <c r="D115" s="183">
        <v>2021</v>
      </c>
      <c r="E115" s="183">
        <v>1</v>
      </c>
      <c r="F115" s="579"/>
      <c r="G115" s="183"/>
      <c r="H115" s="579">
        <v>3</v>
      </c>
    </row>
    <row r="116" spans="1:8" ht="15.6" x14ac:dyDescent="0.3">
      <c r="A116" s="57" t="s">
        <v>1816</v>
      </c>
      <c r="B116" s="577" t="s">
        <v>1817</v>
      </c>
      <c r="C116" s="183" t="s">
        <v>1704</v>
      </c>
      <c r="D116" s="183"/>
      <c r="E116" s="183"/>
      <c r="F116" s="579"/>
      <c r="G116" s="183"/>
      <c r="H116" s="579">
        <v>2</v>
      </c>
    </row>
    <row r="117" spans="1:8" ht="15.6" x14ac:dyDescent="0.3">
      <c r="A117" s="57" t="s">
        <v>1818</v>
      </c>
      <c r="B117" s="577" t="s">
        <v>1819</v>
      </c>
      <c r="C117" s="183" t="s">
        <v>1704</v>
      </c>
      <c r="D117" s="183"/>
      <c r="E117" s="183"/>
      <c r="F117" s="579"/>
      <c r="G117" s="183">
        <v>2</v>
      </c>
      <c r="H117" s="579">
        <v>2</v>
      </c>
    </row>
    <row r="118" spans="1:8" ht="15.6" x14ac:dyDescent="0.3">
      <c r="A118" s="57" t="s">
        <v>1820</v>
      </c>
      <c r="B118" s="577" t="s">
        <v>1821</v>
      </c>
      <c r="C118" s="183" t="s">
        <v>1704</v>
      </c>
      <c r="D118" s="183"/>
      <c r="E118" s="183"/>
      <c r="F118" s="579"/>
      <c r="G118" s="183">
        <v>2</v>
      </c>
      <c r="H118" s="579">
        <v>2</v>
      </c>
    </row>
    <row r="119" spans="1:8" ht="15.6" x14ac:dyDescent="0.3">
      <c r="A119" s="57" t="s">
        <v>1822</v>
      </c>
      <c r="B119" s="577" t="s">
        <v>1823</v>
      </c>
      <c r="C119" s="183" t="s">
        <v>1704</v>
      </c>
      <c r="D119" s="183"/>
      <c r="E119" s="183"/>
      <c r="F119" s="579"/>
      <c r="G119" s="183"/>
      <c r="H119" s="579">
        <v>5</v>
      </c>
    </row>
    <row r="120" spans="1:8" ht="15.6" x14ac:dyDescent="0.3">
      <c r="A120" s="57" t="s">
        <v>1824</v>
      </c>
      <c r="B120" s="577" t="s">
        <v>1825</v>
      </c>
      <c r="C120" s="183" t="s">
        <v>1704</v>
      </c>
      <c r="D120" s="183"/>
      <c r="E120" s="183"/>
      <c r="F120" s="579"/>
      <c r="G120" s="183">
        <v>2</v>
      </c>
      <c r="H120" s="579">
        <v>2</v>
      </c>
    </row>
    <row r="121" spans="1:8" ht="15.6" x14ac:dyDescent="0.3">
      <c r="A121" s="57" t="s">
        <v>1826</v>
      </c>
      <c r="B121" s="577" t="s">
        <v>1827</v>
      </c>
      <c r="C121" s="183" t="s">
        <v>1704</v>
      </c>
      <c r="D121" s="183"/>
      <c r="E121" s="183"/>
      <c r="F121" s="579"/>
      <c r="G121" s="183">
        <v>2</v>
      </c>
      <c r="H121" s="579">
        <v>2</v>
      </c>
    </row>
    <row r="122" spans="1:8" ht="15.6" x14ac:dyDescent="0.3">
      <c r="A122" s="57" t="s">
        <v>1828</v>
      </c>
      <c r="B122" s="577" t="s">
        <v>1829</v>
      </c>
      <c r="C122" s="183" t="s">
        <v>1704</v>
      </c>
      <c r="D122" s="183"/>
      <c r="E122" s="183"/>
      <c r="F122" s="579"/>
      <c r="G122" s="183"/>
      <c r="H122" s="579">
        <v>3</v>
      </c>
    </row>
    <row r="123" spans="1:8" ht="15.6" x14ac:dyDescent="0.3">
      <c r="A123" s="57" t="s">
        <v>1830</v>
      </c>
      <c r="B123" s="577" t="s">
        <v>1831</v>
      </c>
      <c r="C123" s="183" t="s">
        <v>1704</v>
      </c>
      <c r="D123" s="183"/>
      <c r="E123" s="183"/>
      <c r="F123" s="579"/>
      <c r="G123" s="183"/>
      <c r="H123" s="579">
        <v>2</v>
      </c>
    </row>
    <row r="124" spans="1:8" ht="15.6" x14ac:dyDescent="0.3">
      <c r="A124" s="57" t="s">
        <v>1832</v>
      </c>
      <c r="B124" s="577" t="s">
        <v>1833</v>
      </c>
      <c r="C124" s="183" t="s">
        <v>1721</v>
      </c>
      <c r="D124" s="183"/>
      <c r="E124" s="183">
        <v>1</v>
      </c>
      <c r="F124" s="579"/>
      <c r="G124" s="183"/>
      <c r="H124" s="579">
        <v>3</v>
      </c>
    </row>
    <row r="125" spans="1:8" ht="15.6" x14ac:dyDescent="0.3">
      <c r="A125" s="57" t="s">
        <v>1834</v>
      </c>
      <c r="B125" s="577" t="s">
        <v>1835</v>
      </c>
      <c r="C125" s="183" t="s">
        <v>1704</v>
      </c>
      <c r="D125" s="183"/>
      <c r="E125" s="183"/>
      <c r="F125" s="579"/>
      <c r="G125" s="183"/>
      <c r="H125" s="579">
        <v>2</v>
      </c>
    </row>
    <row r="126" spans="1:8" ht="15.6" x14ac:dyDescent="0.3">
      <c r="A126" s="57" t="s">
        <v>1836</v>
      </c>
      <c r="B126" s="577" t="s">
        <v>1837</v>
      </c>
      <c r="C126" s="183" t="s">
        <v>1721</v>
      </c>
      <c r="D126" s="183"/>
      <c r="E126" s="183">
        <v>3</v>
      </c>
      <c r="F126" s="579"/>
      <c r="G126" s="183"/>
      <c r="H126" s="579">
        <v>2</v>
      </c>
    </row>
    <row r="127" spans="1:8" ht="15.6" x14ac:dyDescent="0.3">
      <c r="A127" s="57" t="s">
        <v>1838</v>
      </c>
      <c r="B127" s="577" t="s">
        <v>1839</v>
      </c>
      <c r="C127" s="183" t="s">
        <v>1721</v>
      </c>
      <c r="D127" s="183"/>
      <c r="E127" s="183">
        <v>4</v>
      </c>
      <c r="F127" s="579"/>
      <c r="G127" s="183"/>
      <c r="H127" s="579">
        <v>10</v>
      </c>
    </row>
    <row r="128" spans="1:8" ht="15.6" x14ac:dyDescent="0.3">
      <c r="A128" s="57" t="s">
        <v>1840</v>
      </c>
      <c r="B128" s="577" t="s">
        <v>1841</v>
      </c>
      <c r="C128" s="183" t="s">
        <v>1721</v>
      </c>
      <c r="D128" s="183"/>
      <c r="E128" s="183">
        <v>6</v>
      </c>
      <c r="F128" s="579"/>
      <c r="G128" s="183"/>
      <c r="H128" s="579">
        <v>3</v>
      </c>
    </row>
    <row r="129" spans="1:8" ht="15.6" x14ac:dyDescent="0.3">
      <c r="A129" s="57" t="s">
        <v>1842</v>
      </c>
      <c r="B129" s="577" t="s">
        <v>1843</v>
      </c>
      <c r="C129" s="183" t="s">
        <v>1721</v>
      </c>
      <c r="D129" s="183"/>
      <c r="E129" s="183">
        <v>1</v>
      </c>
      <c r="F129" s="579"/>
      <c r="G129" s="183"/>
      <c r="H129" s="579">
        <v>2</v>
      </c>
    </row>
    <row r="130" spans="1:8" ht="15.6" x14ac:dyDescent="0.3">
      <c r="A130" s="57" t="s">
        <v>1844</v>
      </c>
      <c r="B130" s="577" t="s">
        <v>1845</v>
      </c>
      <c r="C130" s="183" t="s">
        <v>1721</v>
      </c>
      <c r="D130" s="183"/>
      <c r="E130" s="183">
        <v>1</v>
      </c>
      <c r="F130" s="579"/>
      <c r="G130" s="183"/>
      <c r="H130" s="579">
        <v>6</v>
      </c>
    </row>
    <row r="131" spans="1:8" ht="15.6" x14ac:dyDescent="0.3">
      <c r="A131" s="57" t="s">
        <v>1846</v>
      </c>
      <c r="B131" s="577" t="s">
        <v>1847</v>
      </c>
      <c r="C131" s="183" t="s">
        <v>1721</v>
      </c>
      <c r="D131" s="183"/>
      <c r="E131" s="183">
        <v>3</v>
      </c>
      <c r="F131" s="579"/>
      <c r="G131" s="183"/>
      <c r="H131" s="579">
        <v>2</v>
      </c>
    </row>
    <row r="132" spans="1:8" ht="15.6" x14ac:dyDescent="0.3">
      <c r="A132" s="57" t="s">
        <v>1848</v>
      </c>
      <c r="B132" s="577" t="s">
        <v>1849</v>
      </c>
      <c r="C132" s="183" t="s">
        <v>1721</v>
      </c>
      <c r="D132" s="183"/>
      <c r="E132" s="183">
        <v>5</v>
      </c>
      <c r="F132" s="579"/>
      <c r="G132" s="183"/>
      <c r="H132" s="579">
        <v>13</v>
      </c>
    </row>
    <row r="133" spans="1:8" ht="15.6" x14ac:dyDescent="0.3">
      <c r="A133" s="57" t="s">
        <v>1850</v>
      </c>
      <c r="B133" s="577" t="s">
        <v>1851</v>
      </c>
      <c r="C133" s="183" t="s">
        <v>1721</v>
      </c>
      <c r="D133" s="183"/>
      <c r="E133" s="183">
        <v>1</v>
      </c>
      <c r="F133" s="579"/>
      <c r="G133" s="183"/>
      <c r="H133" s="579">
        <v>10</v>
      </c>
    </row>
    <row r="134" spans="1:8" ht="15.6" x14ac:dyDescent="0.3">
      <c r="A134" s="57" t="s">
        <v>1852</v>
      </c>
      <c r="B134" s="577" t="s">
        <v>1853</v>
      </c>
      <c r="C134" s="183" t="s">
        <v>1704</v>
      </c>
      <c r="D134" s="183"/>
      <c r="E134" s="183"/>
      <c r="F134" s="579"/>
      <c r="G134" s="183"/>
      <c r="H134" s="579">
        <v>5</v>
      </c>
    </row>
    <row r="135" spans="1:8" ht="15.6" x14ac:dyDescent="0.3">
      <c r="A135" s="57" t="s">
        <v>1854</v>
      </c>
      <c r="B135" s="577" t="s">
        <v>1855</v>
      </c>
      <c r="C135" s="183" t="s">
        <v>1721</v>
      </c>
      <c r="D135" s="183">
        <v>2021</v>
      </c>
      <c r="E135" s="183">
        <v>4</v>
      </c>
      <c r="F135" s="579"/>
      <c r="G135" s="183"/>
      <c r="H135" s="579">
        <v>2</v>
      </c>
    </row>
    <row r="136" spans="1:8" ht="15.6" x14ac:dyDescent="0.3">
      <c r="A136" s="57" t="s">
        <v>1856</v>
      </c>
      <c r="B136" s="577" t="s">
        <v>1857</v>
      </c>
      <c r="C136" s="183" t="s">
        <v>1721</v>
      </c>
      <c r="D136" s="183">
        <v>2021</v>
      </c>
      <c r="E136" s="183">
        <v>1</v>
      </c>
      <c r="F136" s="579"/>
      <c r="G136" s="183"/>
      <c r="H136" s="579">
        <v>4</v>
      </c>
    </row>
    <row r="137" spans="1:8" ht="15.6" x14ac:dyDescent="0.3">
      <c r="A137" s="57" t="s">
        <v>1858</v>
      </c>
      <c r="B137" s="577" t="s">
        <v>1859</v>
      </c>
      <c r="C137" s="183" t="s">
        <v>1704</v>
      </c>
      <c r="D137" s="183"/>
      <c r="E137" s="183"/>
      <c r="F137" s="579"/>
      <c r="G137" s="183"/>
      <c r="H137" s="579">
        <v>7</v>
      </c>
    </row>
    <row r="138" spans="1:8" ht="15.6" x14ac:dyDescent="0.3">
      <c r="A138" s="57" t="s">
        <v>1860</v>
      </c>
      <c r="B138" s="577" t="s">
        <v>1861</v>
      </c>
      <c r="C138" s="183" t="s">
        <v>1721</v>
      </c>
      <c r="D138" s="183">
        <v>2021</v>
      </c>
      <c r="E138" s="183">
        <v>8</v>
      </c>
      <c r="F138" s="579"/>
      <c r="G138" s="183"/>
      <c r="H138" s="579">
        <v>3</v>
      </c>
    </row>
    <row r="139" spans="1:8" ht="15.6" x14ac:dyDescent="0.3">
      <c r="A139" s="57" t="s">
        <v>1862</v>
      </c>
      <c r="B139" s="577" t="s">
        <v>1863</v>
      </c>
      <c r="C139" s="183" t="s">
        <v>1721</v>
      </c>
      <c r="D139" s="183">
        <v>2021</v>
      </c>
      <c r="E139" s="183">
        <v>1</v>
      </c>
      <c r="F139" s="579"/>
      <c r="G139" s="183"/>
      <c r="H139" s="579">
        <v>2</v>
      </c>
    </row>
    <row r="140" spans="1:8" ht="15.6" x14ac:dyDescent="0.3">
      <c r="A140" s="57" t="s">
        <v>1864</v>
      </c>
      <c r="B140" s="577" t="s">
        <v>1865</v>
      </c>
      <c r="C140" s="183" t="s">
        <v>1721</v>
      </c>
      <c r="D140" s="183">
        <v>2021</v>
      </c>
      <c r="E140" s="183">
        <v>20</v>
      </c>
      <c r="F140" s="579"/>
      <c r="G140" s="183"/>
      <c r="H140" s="579">
        <v>8</v>
      </c>
    </row>
    <row r="141" spans="1:8" ht="15.6" x14ac:dyDescent="0.3">
      <c r="A141" s="57" t="s">
        <v>1866</v>
      </c>
      <c r="B141" s="577" t="s">
        <v>1867</v>
      </c>
      <c r="C141" s="183" t="s">
        <v>1704</v>
      </c>
      <c r="D141" s="183"/>
      <c r="E141" s="183"/>
      <c r="F141" s="579"/>
      <c r="G141" s="183"/>
      <c r="H141" s="579">
        <v>4</v>
      </c>
    </row>
    <row r="142" spans="1:8" ht="15.6" x14ac:dyDescent="0.3">
      <c r="A142" s="57" t="s">
        <v>1868</v>
      </c>
      <c r="B142" s="577" t="s">
        <v>1869</v>
      </c>
      <c r="C142" s="183" t="s">
        <v>1704</v>
      </c>
      <c r="D142" s="183"/>
      <c r="E142" s="183"/>
      <c r="F142" s="579"/>
      <c r="G142" s="183"/>
      <c r="H142" s="579">
        <v>7</v>
      </c>
    </row>
    <row r="143" spans="1:8" ht="15.6" x14ac:dyDescent="0.3">
      <c r="A143" s="57" t="s">
        <v>1870</v>
      </c>
      <c r="B143" s="577" t="s">
        <v>1871</v>
      </c>
      <c r="C143" s="183" t="s">
        <v>1721</v>
      </c>
      <c r="D143" s="183">
        <v>2021</v>
      </c>
      <c r="E143" s="183">
        <v>54</v>
      </c>
      <c r="F143" s="579"/>
      <c r="G143" s="183"/>
      <c r="H143" s="579">
        <v>35</v>
      </c>
    </row>
    <row r="144" spans="1:8" ht="15.6" x14ac:dyDescent="0.3">
      <c r="A144" s="57" t="s">
        <v>1872</v>
      </c>
      <c r="B144" s="577" t="s">
        <v>1873</v>
      </c>
      <c r="C144" s="183" t="s">
        <v>1721</v>
      </c>
      <c r="D144" s="183">
        <v>2021</v>
      </c>
      <c r="E144" s="183">
        <v>71</v>
      </c>
      <c r="F144" s="579"/>
      <c r="G144" s="183"/>
      <c r="H144" s="579">
        <v>27</v>
      </c>
    </row>
    <row r="145" spans="1:8" ht="15.6" x14ac:dyDescent="0.3">
      <c r="A145" s="57" t="s">
        <v>1874</v>
      </c>
      <c r="B145" s="577" t="s">
        <v>1875</v>
      </c>
      <c r="C145" s="183" t="s">
        <v>1721</v>
      </c>
      <c r="D145" s="183">
        <v>2021</v>
      </c>
      <c r="E145" s="183">
        <v>1</v>
      </c>
      <c r="F145" s="579"/>
      <c r="G145" s="183"/>
      <c r="H145" s="579">
        <v>24</v>
      </c>
    </row>
    <row r="146" spans="1:8" ht="15.6" x14ac:dyDescent="0.3">
      <c r="A146" s="57" t="s">
        <v>1876</v>
      </c>
      <c r="B146" s="577" t="s">
        <v>1877</v>
      </c>
      <c r="C146" s="183" t="s">
        <v>1704</v>
      </c>
      <c r="D146" s="183"/>
      <c r="E146" s="183"/>
      <c r="F146" s="579"/>
      <c r="G146" s="183"/>
      <c r="H146" s="579">
        <v>5</v>
      </c>
    </row>
    <row r="147" spans="1:8" ht="15.6" x14ac:dyDescent="0.3">
      <c r="A147" s="57" t="s">
        <v>1878</v>
      </c>
      <c r="B147" s="577" t="s">
        <v>1879</v>
      </c>
      <c r="C147" s="183" t="s">
        <v>1704</v>
      </c>
      <c r="D147" s="183"/>
      <c r="E147" s="183"/>
      <c r="F147" s="579"/>
      <c r="G147" s="183"/>
      <c r="H147" s="579">
        <v>2</v>
      </c>
    </row>
    <row r="148" spans="1:8" ht="15.6" x14ac:dyDescent="0.3">
      <c r="A148" s="57" t="s">
        <v>1880</v>
      </c>
      <c r="B148" s="577" t="s">
        <v>1881</v>
      </c>
      <c r="C148" s="183" t="s">
        <v>1704</v>
      </c>
      <c r="D148" s="183"/>
      <c r="E148" s="183"/>
      <c r="F148" s="579"/>
      <c r="G148" s="183"/>
      <c r="H148" s="579">
        <v>4</v>
      </c>
    </row>
    <row r="149" spans="1:8" x14ac:dyDescent="0.25">
      <c r="C149" s="1"/>
      <c r="D149" s="1"/>
      <c r="E149" s="1"/>
      <c r="G149" s="1"/>
    </row>
    <row r="150" spans="1:8" ht="13.8" x14ac:dyDescent="0.25">
      <c r="B150" s="581" t="s">
        <v>1882</v>
      </c>
      <c r="C150" s="1"/>
      <c r="D150" s="1"/>
      <c r="E150" s="1"/>
      <c r="G150" s="1"/>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dimension ref="A1:E19"/>
  <sheetViews>
    <sheetView workbookViewId="0">
      <selection activeCell="K31" sqref="K31"/>
    </sheetView>
  </sheetViews>
  <sheetFormatPr defaultColWidth="9.109375" defaultRowHeight="14.4" x14ac:dyDescent="0.3"/>
  <cols>
    <col min="1" max="1" width="14.5546875" style="20" customWidth="1"/>
    <col min="2" max="2" width="67.33203125" style="20" customWidth="1"/>
    <col min="3" max="3" width="25.109375" style="20" customWidth="1"/>
    <col min="4" max="4" width="18.109375" style="20" customWidth="1"/>
    <col min="5" max="5" width="12.109375" style="20" customWidth="1"/>
    <col min="6" max="16384" width="9.109375" style="20"/>
  </cols>
  <sheetData>
    <row r="1" spans="1:5" x14ac:dyDescent="0.3">
      <c r="A1" s="19" t="s">
        <v>776</v>
      </c>
    </row>
    <row r="2" spans="1:5" ht="15" thickBot="1" x14ac:dyDescent="0.35"/>
    <row r="3" spans="1:5" ht="29.4" thickBot="1" x14ac:dyDescent="0.4">
      <c r="A3" s="438" t="s">
        <v>234</v>
      </c>
      <c r="B3" s="437" t="s">
        <v>616</v>
      </c>
      <c r="C3" s="438" t="s">
        <v>7</v>
      </c>
      <c r="D3" s="700"/>
      <c r="E3" s="683"/>
    </row>
    <row r="4" spans="1:5" x14ac:dyDescent="0.3">
      <c r="A4" s="445" t="s">
        <v>312</v>
      </c>
      <c r="B4" s="439" t="s">
        <v>278</v>
      </c>
      <c r="C4" s="675">
        <v>3587</v>
      </c>
      <c r="D4" s="22"/>
      <c r="E4" s="683"/>
    </row>
    <row r="5" spans="1:5" x14ac:dyDescent="0.3">
      <c r="A5" s="446" t="s">
        <v>517</v>
      </c>
      <c r="B5" s="440" t="s">
        <v>8</v>
      </c>
      <c r="C5" s="676">
        <v>3366</v>
      </c>
      <c r="D5" s="679"/>
      <c r="E5" s="699"/>
    </row>
    <row r="6" spans="1:5" x14ac:dyDescent="0.3">
      <c r="A6" s="292"/>
      <c r="B6" s="440" t="s">
        <v>9</v>
      </c>
      <c r="C6" s="676"/>
      <c r="D6" s="679"/>
      <c r="E6" s="699"/>
    </row>
    <row r="7" spans="1:5" x14ac:dyDescent="0.3">
      <c r="A7" s="447" t="s">
        <v>313</v>
      </c>
      <c r="B7" s="441" t="s">
        <v>19</v>
      </c>
      <c r="C7" s="674">
        <v>2173</v>
      </c>
      <c r="D7" s="679"/>
      <c r="E7" s="683"/>
    </row>
    <row r="8" spans="1:5" x14ac:dyDescent="0.3">
      <c r="A8" s="293" t="s">
        <v>314</v>
      </c>
      <c r="B8" s="441" t="s">
        <v>10</v>
      </c>
      <c r="C8" s="674">
        <v>1198</v>
      </c>
      <c r="D8" s="22"/>
      <c r="E8" s="683"/>
    </row>
    <row r="9" spans="1:5" x14ac:dyDescent="0.3">
      <c r="A9" s="293" t="s">
        <v>315</v>
      </c>
      <c r="B9" s="477" t="s">
        <v>748</v>
      </c>
      <c r="C9" s="674">
        <v>60</v>
      </c>
      <c r="D9" s="680"/>
      <c r="E9" s="426"/>
    </row>
    <row r="10" spans="1:5" x14ac:dyDescent="0.3">
      <c r="A10" s="292" t="s">
        <v>316</v>
      </c>
      <c r="B10" s="440" t="s">
        <v>11</v>
      </c>
      <c r="C10" s="676">
        <v>221</v>
      </c>
      <c r="D10" s="22"/>
      <c r="E10" s="683"/>
    </row>
    <row r="11" spans="1:5" x14ac:dyDescent="0.3">
      <c r="A11" s="293"/>
      <c r="B11" s="440" t="s">
        <v>9</v>
      </c>
      <c r="C11" s="674"/>
      <c r="D11" s="22"/>
      <c r="E11" s="683"/>
    </row>
    <row r="12" spans="1:5" x14ac:dyDescent="0.3">
      <c r="A12" s="293" t="s">
        <v>317</v>
      </c>
      <c r="B12" s="441" t="s">
        <v>319</v>
      </c>
      <c r="C12" s="674">
        <v>20</v>
      </c>
      <c r="D12" s="22"/>
      <c r="E12" s="683"/>
    </row>
    <row r="13" spans="1:5" ht="28.8" x14ac:dyDescent="0.3">
      <c r="A13" s="294" t="s">
        <v>318</v>
      </c>
      <c r="B13" s="451" t="s">
        <v>746</v>
      </c>
      <c r="C13" s="677">
        <v>61</v>
      </c>
      <c r="D13" s="615"/>
      <c r="E13" s="683"/>
    </row>
    <row r="14" spans="1:5" x14ac:dyDescent="0.3">
      <c r="A14" s="449" t="s">
        <v>747</v>
      </c>
      <c r="B14" s="441" t="s">
        <v>745</v>
      </c>
      <c r="C14" s="674">
        <v>160</v>
      </c>
      <c r="D14" s="22"/>
      <c r="E14" s="683"/>
    </row>
    <row r="15" spans="1:5" x14ac:dyDescent="0.3">
      <c r="A15" s="448" t="s">
        <v>311</v>
      </c>
      <c r="B15" s="442" t="s">
        <v>237</v>
      </c>
      <c r="C15" s="678">
        <v>2040</v>
      </c>
      <c r="D15" s="22"/>
      <c r="E15" s="683"/>
    </row>
    <row r="16" spans="1:5" x14ac:dyDescent="0.3">
      <c r="A16" s="449" t="s">
        <v>320</v>
      </c>
      <c r="B16" s="443" t="s">
        <v>235</v>
      </c>
      <c r="C16" s="673">
        <v>175</v>
      </c>
      <c r="D16" s="22"/>
      <c r="E16" s="683"/>
    </row>
    <row r="17" spans="1:5" ht="15" thickBot="1" x14ac:dyDescent="0.35">
      <c r="A17" s="450" t="s">
        <v>321</v>
      </c>
      <c r="B17" s="444" t="s">
        <v>236</v>
      </c>
      <c r="C17" s="672">
        <v>422</v>
      </c>
      <c r="D17" s="22"/>
      <c r="E17" s="683"/>
    </row>
    <row r="19" spans="1:5" x14ac:dyDescent="0.3">
      <c r="D19" s="19"/>
    </row>
  </sheetData>
  <protectedRanges>
    <protectedRange sqref="C4:C14" name="ди109_2"/>
  </protectedRanges>
  <phoneticPr fontId="3" type="noConversion"/>
  <pageMargins left="0.75" right="0.75" top="1" bottom="1" header="0.5" footer="0.5"/>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dimension ref="A1:H49"/>
  <sheetViews>
    <sheetView topLeftCell="A13" workbookViewId="0">
      <selection activeCell="C40" sqref="C40"/>
    </sheetView>
  </sheetViews>
  <sheetFormatPr defaultRowHeight="13.2" x14ac:dyDescent="0.25"/>
  <cols>
    <col min="1" max="1" width="17" customWidth="1"/>
    <col min="2" max="2" width="81.109375" customWidth="1"/>
    <col min="3" max="3" width="45.33203125" customWidth="1"/>
    <col min="4" max="4" width="30" customWidth="1"/>
    <col min="5" max="5" width="22.88671875" customWidth="1"/>
  </cols>
  <sheetData>
    <row r="1" spans="1:8" ht="15.6" x14ac:dyDescent="0.3">
      <c r="A1" s="201" t="s">
        <v>414</v>
      </c>
      <c r="B1" s="20"/>
      <c r="C1" s="20"/>
    </row>
    <row r="2" spans="1:8" ht="15" thickBot="1" x14ac:dyDescent="0.35">
      <c r="A2" s="22"/>
      <c r="B2" s="20"/>
      <c r="C2" s="20"/>
    </row>
    <row r="3" spans="1:8" ht="21.75" customHeight="1" thickBot="1" x14ac:dyDescent="0.35">
      <c r="A3" s="261" t="s">
        <v>234</v>
      </c>
      <c r="B3" s="262" t="s">
        <v>1</v>
      </c>
      <c r="C3" s="263" t="s">
        <v>2</v>
      </c>
    </row>
    <row r="4" spans="1:8" ht="35.25" customHeight="1" x14ac:dyDescent="0.3">
      <c r="A4" s="162" t="s">
        <v>84</v>
      </c>
      <c r="B4" s="163" t="s">
        <v>711</v>
      </c>
      <c r="C4" s="164">
        <v>1627</v>
      </c>
    </row>
    <row r="5" spans="1:8" ht="28.8" x14ac:dyDescent="0.3">
      <c r="A5" s="165" t="s">
        <v>85</v>
      </c>
      <c r="B5" s="160" t="s">
        <v>814</v>
      </c>
      <c r="C5" s="619">
        <v>327</v>
      </c>
    </row>
    <row r="6" spans="1:8" ht="14.4" x14ac:dyDescent="0.3">
      <c r="A6" s="165" t="s">
        <v>431</v>
      </c>
      <c r="B6" s="184" t="s">
        <v>815</v>
      </c>
      <c r="C6" s="575">
        <v>150</v>
      </c>
      <c r="D6" s="9"/>
    </row>
    <row r="7" spans="1:8" ht="38.25" customHeight="1" x14ac:dyDescent="0.3">
      <c r="A7" s="165" t="s">
        <v>432</v>
      </c>
      <c r="B7" s="184" t="s">
        <v>816</v>
      </c>
      <c r="C7" s="575">
        <v>147</v>
      </c>
      <c r="D7" s="12"/>
      <c r="E7" s="12"/>
      <c r="F7" s="12"/>
      <c r="G7" s="12"/>
      <c r="H7" s="12"/>
    </row>
    <row r="8" spans="1:8" ht="34.5" customHeight="1" x14ac:dyDescent="0.3">
      <c r="A8" s="165" t="s">
        <v>80</v>
      </c>
      <c r="B8" s="481" t="s">
        <v>817</v>
      </c>
      <c r="C8" s="574">
        <v>1</v>
      </c>
      <c r="D8" s="12"/>
      <c r="E8" s="12"/>
      <c r="F8" s="12"/>
      <c r="G8" s="12"/>
      <c r="H8" s="12"/>
    </row>
    <row r="9" spans="1:8" ht="33" customHeight="1" x14ac:dyDescent="0.3">
      <c r="A9" s="165" t="s">
        <v>433</v>
      </c>
      <c r="B9" s="482" t="s">
        <v>818</v>
      </c>
      <c r="C9" s="576">
        <v>0</v>
      </c>
      <c r="D9" s="12"/>
      <c r="E9" s="12"/>
      <c r="F9" s="12"/>
      <c r="G9" s="12"/>
      <c r="H9" s="12"/>
    </row>
    <row r="10" spans="1:8" ht="28.8" x14ac:dyDescent="0.3">
      <c r="A10" s="165" t="s">
        <v>434</v>
      </c>
      <c r="B10" s="482" t="s">
        <v>819</v>
      </c>
      <c r="C10" s="576">
        <v>0</v>
      </c>
    </row>
    <row r="11" spans="1:8" ht="72" x14ac:dyDescent="0.3">
      <c r="A11" s="490" t="s">
        <v>523</v>
      </c>
      <c r="B11" s="491" t="s">
        <v>577</v>
      </c>
      <c r="C11" s="620" t="s">
        <v>2243</v>
      </c>
      <c r="E11" s="11"/>
    </row>
    <row r="12" spans="1:8" ht="15.6" x14ac:dyDescent="0.3">
      <c r="A12" s="165" t="s">
        <v>531</v>
      </c>
      <c r="B12" s="185" t="s">
        <v>300</v>
      </c>
      <c r="C12" s="619">
        <v>20</v>
      </c>
      <c r="D12" s="13"/>
      <c r="E12" s="11"/>
    </row>
    <row r="13" spans="1:8" ht="14.4" x14ac:dyDescent="0.3">
      <c r="A13" s="165" t="s">
        <v>525</v>
      </c>
      <c r="B13" s="185" t="s">
        <v>538</v>
      </c>
      <c r="C13" s="619">
        <v>50</v>
      </c>
      <c r="D13" s="11"/>
      <c r="E13" s="11"/>
    </row>
    <row r="14" spans="1:8" ht="66.75" customHeight="1" x14ac:dyDescent="0.3">
      <c r="A14" s="189" t="s">
        <v>526</v>
      </c>
      <c r="B14" s="169" t="s">
        <v>668</v>
      </c>
      <c r="C14" s="620" t="s">
        <v>2244</v>
      </c>
      <c r="D14" s="11"/>
      <c r="E14" s="11"/>
    </row>
    <row r="15" spans="1:8" ht="14.4" x14ac:dyDescent="0.3">
      <c r="A15" s="167" t="s">
        <v>527</v>
      </c>
      <c r="B15" s="185" t="s">
        <v>301</v>
      </c>
      <c r="C15" s="619">
        <v>5</v>
      </c>
    </row>
    <row r="16" spans="1:8" ht="14.4" x14ac:dyDescent="0.3">
      <c r="A16" s="167" t="s">
        <v>524</v>
      </c>
      <c r="B16" s="185" t="s">
        <v>539</v>
      </c>
      <c r="C16" s="619">
        <v>70</v>
      </c>
    </row>
    <row r="17" spans="1:4" ht="28.8" x14ac:dyDescent="0.3">
      <c r="A17" s="167" t="s">
        <v>101</v>
      </c>
      <c r="B17" s="435" t="s">
        <v>243</v>
      </c>
      <c r="C17" s="619" t="s">
        <v>2245</v>
      </c>
    </row>
    <row r="18" spans="1:4" ht="14.4" x14ac:dyDescent="0.3">
      <c r="A18" s="167" t="s">
        <v>528</v>
      </c>
      <c r="B18" s="185" t="s">
        <v>242</v>
      </c>
      <c r="C18" s="619">
        <v>35</v>
      </c>
    </row>
    <row r="19" spans="1:4" ht="14.4" x14ac:dyDescent="0.3">
      <c r="A19" s="167" t="s">
        <v>102</v>
      </c>
      <c r="B19" s="489" t="s">
        <v>845</v>
      </c>
      <c r="C19" s="166" t="s">
        <v>846</v>
      </c>
    </row>
    <row r="20" spans="1:4" ht="14.4" x14ac:dyDescent="0.3">
      <c r="A20" s="167" t="s">
        <v>529</v>
      </c>
      <c r="B20" s="474" t="s">
        <v>847</v>
      </c>
      <c r="C20" s="166">
        <v>0</v>
      </c>
    </row>
    <row r="21" spans="1:4" ht="24.75" customHeight="1" x14ac:dyDescent="0.3">
      <c r="A21" s="189" t="s">
        <v>530</v>
      </c>
      <c r="B21" s="169" t="s">
        <v>540</v>
      </c>
      <c r="C21" s="200">
        <v>9</v>
      </c>
    </row>
    <row r="22" spans="1:4" ht="24.75" customHeight="1" x14ac:dyDescent="0.3">
      <c r="A22" s="189" t="s">
        <v>299</v>
      </c>
      <c r="B22" s="161" t="s">
        <v>518</v>
      </c>
      <c r="C22" s="166" t="s">
        <v>562</v>
      </c>
    </row>
    <row r="23" spans="1:4" ht="33.75" customHeight="1" x14ac:dyDescent="0.3">
      <c r="A23" s="165" t="s">
        <v>103</v>
      </c>
      <c r="B23" s="456" t="s">
        <v>670</v>
      </c>
      <c r="C23" s="166">
        <v>0</v>
      </c>
    </row>
    <row r="24" spans="1:4" ht="25.5" customHeight="1" x14ac:dyDescent="0.3">
      <c r="A24" s="165" t="s">
        <v>439</v>
      </c>
      <c r="B24" s="457" t="s">
        <v>520</v>
      </c>
      <c r="C24" s="166" t="s">
        <v>563</v>
      </c>
    </row>
    <row r="25" spans="1:4" ht="31.5" customHeight="1" x14ac:dyDescent="0.3">
      <c r="A25" s="165" t="s">
        <v>583</v>
      </c>
      <c r="B25" s="458" t="s">
        <v>669</v>
      </c>
      <c r="C25" s="459">
        <v>0</v>
      </c>
    </row>
    <row r="26" spans="1:4" ht="25.5" customHeight="1" x14ac:dyDescent="0.3">
      <c r="A26" s="165" t="s">
        <v>582</v>
      </c>
      <c r="B26" s="457" t="s">
        <v>520</v>
      </c>
      <c r="C26" s="166" t="s">
        <v>542</v>
      </c>
    </row>
    <row r="27" spans="1:4" ht="29.25" customHeight="1" x14ac:dyDescent="0.3">
      <c r="A27" s="167" t="s">
        <v>537</v>
      </c>
      <c r="B27" s="460" t="s">
        <v>820</v>
      </c>
      <c r="C27" s="200">
        <v>0</v>
      </c>
      <c r="D27" s="10"/>
    </row>
    <row r="28" spans="1:4" ht="15" customHeight="1" x14ac:dyDescent="0.3">
      <c r="A28" s="167" t="s">
        <v>544</v>
      </c>
      <c r="B28" s="63" t="s">
        <v>541</v>
      </c>
      <c r="C28" s="200" t="s">
        <v>543</v>
      </c>
      <c r="D28" s="10"/>
    </row>
    <row r="29" spans="1:4" ht="17.399999999999999" customHeight="1" x14ac:dyDescent="0.3">
      <c r="A29" s="167" t="s">
        <v>545</v>
      </c>
      <c r="B29" s="407" t="s">
        <v>302</v>
      </c>
      <c r="C29" s="166">
        <v>2</v>
      </c>
      <c r="D29" s="10"/>
    </row>
    <row r="30" spans="1:4" ht="17.399999999999999" customHeight="1" x14ac:dyDescent="0.3">
      <c r="A30" s="167" t="s">
        <v>546</v>
      </c>
      <c r="B30" s="186" t="s">
        <v>549</v>
      </c>
      <c r="C30" s="166" t="s">
        <v>561</v>
      </c>
    </row>
    <row r="31" spans="1:4" ht="36.75" customHeight="1" x14ac:dyDescent="0.3">
      <c r="A31" s="167" t="s">
        <v>440</v>
      </c>
      <c r="B31" s="199" t="s">
        <v>550</v>
      </c>
      <c r="C31" s="166">
        <v>309</v>
      </c>
    </row>
    <row r="32" spans="1:4" ht="32.25" customHeight="1" x14ac:dyDescent="0.3">
      <c r="A32" s="167" t="s">
        <v>551</v>
      </c>
      <c r="B32" s="188" t="s">
        <v>552</v>
      </c>
      <c r="C32" s="166" t="s">
        <v>560</v>
      </c>
    </row>
    <row r="33" spans="1:4" ht="43.2" x14ac:dyDescent="0.3">
      <c r="A33" s="165" t="s">
        <v>436</v>
      </c>
      <c r="B33" s="408" t="s">
        <v>671</v>
      </c>
      <c r="C33" s="190">
        <v>21</v>
      </c>
      <c r="D33" s="9"/>
    </row>
    <row r="34" spans="1:4" ht="14.4" x14ac:dyDescent="0.3">
      <c r="A34" s="167" t="s">
        <v>532</v>
      </c>
      <c r="B34" s="188" t="s">
        <v>553</v>
      </c>
      <c r="C34" s="166" t="s">
        <v>559</v>
      </c>
      <c r="D34" s="9"/>
    </row>
    <row r="35" spans="1:4" ht="14.4" x14ac:dyDescent="0.3">
      <c r="A35" s="167" t="s">
        <v>437</v>
      </c>
      <c r="B35" s="187" t="s">
        <v>672</v>
      </c>
      <c r="C35" s="616">
        <v>36</v>
      </c>
      <c r="D35" s="9"/>
    </row>
    <row r="36" spans="1:4" ht="14.4" x14ac:dyDescent="0.3">
      <c r="A36" s="167" t="s">
        <v>575</v>
      </c>
      <c r="B36" s="191" t="s">
        <v>553</v>
      </c>
      <c r="C36" s="166" t="s">
        <v>557</v>
      </c>
    </row>
    <row r="37" spans="1:4" ht="14.4" x14ac:dyDescent="0.3">
      <c r="A37" s="167" t="s">
        <v>438</v>
      </c>
      <c r="B37" s="187" t="s">
        <v>761</v>
      </c>
      <c r="C37" s="616">
        <v>3</v>
      </c>
    </row>
    <row r="38" spans="1:4" ht="16.95" customHeight="1" x14ac:dyDescent="0.3">
      <c r="A38" s="167" t="s">
        <v>576</v>
      </c>
      <c r="B38" s="188" t="s">
        <v>553</v>
      </c>
      <c r="C38" s="166" t="s">
        <v>558</v>
      </c>
    </row>
    <row r="39" spans="1:4" ht="21.6" customHeight="1" x14ac:dyDescent="0.3">
      <c r="A39" s="355" t="s">
        <v>435</v>
      </c>
      <c r="B39" s="356" t="s">
        <v>682</v>
      </c>
      <c r="C39" s="713">
        <v>0</v>
      </c>
      <c r="D39" s="354"/>
    </row>
    <row r="40" spans="1:4" ht="15.6" customHeight="1" x14ac:dyDescent="0.25">
      <c r="A40" s="428" t="s">
        <v>627</v>
      </c>
      <c r="B40" s="427" t="s">
        <v>553</v>
      </c>
      <c r="C40" s="429" t="s">
        <v>628</v>
      </c>
    </row>
    <row r="41" spans="1:4" ht="14.4" x14ac:dyDescent="0.3">
      <c r="A41" s="398" t="s">
        <v>727</v>
      </c>
      <c r="B41" s="433" t="s">
        <v>740</v>
      </c>
      <c r="C41" s="393"/>
    </row>
    <row r="42" spans="1:4" ht="14.4" x14ac:dyDescent="0.3">
      <c r="A42" s="398" t="s">
        <v>728</v>
      </c>
      <c r="B42" s="434" t="s">
        <v>762</v>
      </c>
      <c r="C42" s="393">
        <v>8</v>
      </c>
    </row>
    <row r="43" spans="1:4" ht="28.8" x14ac:dyDescent="0.3">
      <c r="A43" s="398" t="s">
        <v>729</v>
      </c>
      <c r="B43" s="434" t="s">
        <v>720</v>
      </c>
      <c r="C43" s="393">
        <v>0</v>
      </c>
    </row>
    <row r="44" spans="1:4" ht="15" thickBot="1" x14ac:dyDescent="0.35">
      <c r="A44" s="413" t="s">
        <v>730</v>
      </c>
      <c r="B44" s="430" t="s">
        <v>717</v>
      </c>
      <c r="C44" s="394" t="s">
        <v>726</v>
      </c>
    </row>
    <row r="47" spans="1:4" ht="15.6" x14ac:dyDescent="0.3">
      <c r="B47" s="16"/>
      <c r="C47" s="15"/>
    </row>
    <row r="49" spans="2:3" ht="15.6" x14ac:dyDescent="0.3">
      <c r="B49" s="14"/>
      <c r="C49" s="15"/>
    </row>
  </sheetData>
  <protectedRanges>
    <protectedRange sqref="C4:C10 C22:C26 C29:C34 C38 C19:C20" name="ди761"/>
    <protectedRange sqref="B44 C41:C44" name="ди92_1_1"/>
    <protectedRange sqref="C11:C13" name="ди761_1"/>
    <protectedRange sqref="C14:C16" name="ди761_3"/>
    <protectedRange sqref="C17:C18" name="ди761_5"/>
  </protectedRanges>
  <phoneticPr fontId="3" type="noConversion"/>
  <pageMargins left="0.75" right="0.75" top="1" bottom="1" header="0.5" footer="0.5"/>
  <pageSetup paperSize="9" orientation="portrait"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12"/>
  <sheetViews>
    <sheetView workbookViewId="0">
      <selection activeCell="G7" sqref="G7"/>
    </sheetView>
  </sheetViews>
  <sheetFormatPr defaultRowHeight="13.2" x14ac:dyDescent="0.25"/>
  <cols>
    <col min="1" max="1" width="8" customWidth="1"/>
    <col min="2" max="3" width="21.33203125" customWidth="1"/>
    <col min="4" max="4" width="16.6640625" customWidth="1"/>
    <col min="5" max="5" width="20.88671875" style="1" customWidth="1"/>
    <col min="6" max="6" width="19.44140625" customWidth="1"/>
    <col min="7" max="7" width="18.109375" style="1" customWidth="1"/>
    <col min="8" max="8" width="20.6640625" style="1" customWidth="1"/>
    <col min="9" max="9" width="23.44140625" customWidth="1"/>
    <col min="10" max="10" width="37.109375" customWidth="1"/>
  </cols>
  <sheetData>
    <row r="1" spans="1:10" ht="18" customHeight="1" x14ac:dyDescent="0.25">
      <c r="A1" s="144" t="s">
        <v>533</v>
      </c>
    </row>
    <row r="2" spans="1:10" ht="21.75" customHeight="1" thickBot="1" x14ac:dyDescent="0.3"/>
    <row r="3" spans="1:10" ht="42" customHeight="1" thickBot="1" x14ac:dyDescent="0.3">
      <c r="A3" s="264" t="s">
        <v>234</v>
      </c>
      <c r="B3" s="265" t="s">
        <v>415</v>
      </c>
      <c r="C3" s="265" t="s">
        <v>763</v>
      </c>
      <c r="D3" s="265" t="s">
        <v>519</v>
      </c>
      <c r="E3" s="621" t="s">
        <v>430</v>
      </c>
      <c r="F3" s="265" t="s">
        <v>425</v>
      </c>
      <c r="G3" s="621" t="s">
        <v>416</v>
      </c>
      <c r="H3" s="621" t="s">
        <v>417</v>
      </c>
      <c r="I3" s="266" t="s">
        <v>618</v>
      </c>
      <c r="J3" s="267" t="s">
        <v>535</v>
      </c>
    </row>
    <row r="4" spans="1:10" ht="132" x14ac:dyDescent="0.25">
      <c r="A4" s="146" t="s">
        <v>82</v>
      </c>
      <c r="B4" s="622" t="s">
        <v>2246</v>
      </c>
      <c r="C4" s="623">
        <v>7722720272</v>
      </c>
      <c r="D4" s="622" t="s">
        <v>935</v>
      </c>
      <c r="E4" s="624">
        <v>57.1</v>
      </c>
      <c r="F4" s="625" t="s">
        <v>2247</v>
      </c>
      <c r="G4" s="626">
        <v>0</v>
      </c>
      <c r="H4" s="626">
        <v>0</v>
      </c>
      <c r="I4" s="625" t="s">
        <v>2248</v>
      </c>
      <c r="J4" s="146"/>
    </row>
    <row r="5" spans="1:10" ht="105.6" x14ac:dyDescent="0.25">
      <c r="A5" s="146" t="s">
        <v>2249</v>
      </c>
      <c r="B5" s="627" t="s">
        <v>2250</v>
      </c>
      <c r="C5" s="627">
        <v>7722795550</v>
      </c>
      <c r="D5" s="627" t="s">
        <v>935</v>
      </c>
      <c r="E5" s="628">
        <v>82.4</v>
      </c>
      <c r="F5" s="627" t="s">
        <v>2251</v>
      </c>
      <c r="G5" s="628">
        <v>0</v>
      </c>
      <c r="H5" s="628">
        <v>0</v>
      </c>
      <c r="I5" s="627" t="s">
        <v>2252</v>
      </c>
      <c r="J5" s="145"/>
    </row>
    <row r="6" spans="1:10" ht="105.6" x14ac:dyDescent="0.25">
      <c r="A6" s="146" t="s">
        <v>2253</v>
      </c>
      <c r="B6" s="627" t="s">
        <v>2254</v>
      </c>
      <c r="C6" s="627">
        <v>7722801676</v>
      </c>
      <c r="D6" s="627" t="s">
        <v>935</v>
      </c>
      <c r="E6" s="628">
        <v>267</v>
      </c>
      <c r="F6" s="627" t="s">
        <v>2255</v>
      </c>
      <c r="G6" s="628">
        <v>0</v>
      </c>
      <c r="H6" s="628">
        <v>0</v>
      </c>
      <c r="I6" s="627" t="s">
        <v>2256</v>
      </c>
      <c r="J6" s="145"/>
    </row>
    <row r="7" spans="1:10" ht="132" x14ac:dyDescent="0.25">
      <c r="A7" s="146" t="s">
        <v>2257</v>
      </c>
      <c r="B7" s="627" t="s">
        <v>2258</v>
      </c>
      <c r="C7" s="627">
        <v>7722321408</v>
      </c>
      <c r="D7" s="627" t="s">
        <v>935</v>
      </c>
      <c r="E7" s="628">
        <v>1000</v>
      </c>
      <c r="F7" s="627" t="s">
        <v>2259</v>
      </c>
      <c r="G7" s="628">
        <v>5</v>
      </c>
      <c r="H7" s="628">
        <v>0</v>
      </c>
      <c r="I7" s="627" t="s">
        <v>2260</v>
      </c>
      <c r="J7" s="145"/>
    </row>
    <row r="8" spans="1:10" ht="132" x14ac:dyDescent="0.25">
      <c r="A8" s="146" t="s">
        <v>2261</v>
      </c>
      <c r="B8" s="627" t="s">
        <v>2262</v>
      </c>
      <c r="C8" s="627">
        <v>7722857453</v>
      </c>
      <c r="D8" s="627" t="s">
        <v>935</v>
      </c>
      <c r="E8" s="628">
        <v>92.4</v>
      </c>
      <c r="F8" s="627" t="s">
        <v>2263</v>
      </c>
      <c r="G8" s="628">
        <v>1</v>
      </c>
      <c r="H8" s="628">
        <v>0</v>
      </c>
      <c r="I8" s="627" t="s">
        <v>2264</v>
      </c>
      <c r="J8" s="145"/>
    </row>
    <row r="9" spans="1:10" ht="132" x14ac:dyDescent="0.25">
      <c r="A9" s="146" t="s">
        <v>2265</v>
      </c>
      <c r="B9" s="627" t="s">
        <v>2266</v>
      </c>
      <c r="C9" s="627">
        <v>7722861450</v>
      </c>
      <c r="D9" s="627" t="s">
        <v>935</v>
      </c>
      <c r="E9" s="628">
        <v>92.4</v>
      </c>
      <c r="F9" s="627" t="s">
        <v>2263</v>
      </c>
      <c r="G9" s="628">
        <v>0</v>
      </c>
      <c r="H9" s="628">
        <v>0</v>
      </c>
      <c r="I9" s="627" t="s">
        <v>2267</v>
      </c>
      <c r="J9" s="145"/>
    </row>
    <row r="10" spans="1:10" ht="145.19999999999999" x14ac:dyDescent="0.25">
      <c r="A10" s="146" t="s">
        <v>2268</v>
      </c>
      <c r="B10" s="627" t="s">
        <v>2269</v>
      </c>
      <c r="C10" s="627">
        <v>7722865503</v>
      </c>
      <c r="D10" s="627" t="s">
        <v>935</v>
      </c>
      <c r="E10" s="628">
        <v>156.1</v>
      </c>
      <c r="F10" s="627" t="s">
        <v>2270</v>
      </c>
      <c r="G10" s="628">
        <v>15</v>
      </c>
      <c r="H10" s="628">
        <v>2</v>
      </c>
      <c r="I10" s="627" t="s">
        <v>2271</v>
      </c>
      <c r="J10" s="145"/>
    </row>
    <row r="11" spans="1:10" ht="118.8" x14ac:dyDescent="0.25">
      <c r="A11" s="146" t="s">
        <v>2272</v>
      </c>
      <c r="B11" s="627" t="s">
        <v>2273</v>
      </c>
      <c r="C11" s="627">
        <v>7722352886</v>
      </c>
      <c r="D11" s="627" t="s">
        <v>935</v>
      </c>
      <c r="E11" s="628">
        <v>279.60000000000002</v>
      </c>
      <c r="F11" s="627" t="s">
        <v>2274</v>
      </c>
      <c r="G11" s="628">
        <v>0</v>
      </c>
      <c r="H11" s="628">
        <v>0</v>
      </c>
      <c r="I11" s="627" t="s">
        <v>2275</v>
      </c>
      <c r="J11" s="145"/>
    </row>
    <row r="12" spans="1:10" ht="132" x14ac:dyDescent="0.25">
      <c r="A12" s="146" t="s">
        <v>2276</v>
      </c>
      <c r="B12" s="627" t="s">
        <v>2277</v>
      </c>
      <c r="C12" s="627">
        <v>7720411720</v>
      </c>
      <c r="D12" s="627" t="s">
        <v>935</v>
      </c>
      <c r="E12" s="628">
        <v>109.1</v>
      </c>
      <c r="F12" s="627" t="s">
        <v>2278</v>
      </c>
      <c r="G12" s="628">
        <v>2</v>
      </c>
      <c r="H12" s="628">
        <v>0</v>
      </c>
      <c r="I12" s="627" t="s">
        <v>2279</v>
      </c>
      <c r="J12" s="145"/>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4"/>
  <sheetViews>
    <sheetView workbookViewId="0">
      <selection activeCell="G2" sqref="G2"/>
    </sheetView>
  </sheetViews>
  <sheetFormatPr defaultRowHeight="13.2" x14ac:dyDescent="0.25"/>
  <cols>
    <col min="1" max="1" width="8.88671875" customWidth="1"/>
    <col min="2" max="2" width="23.88671875" customWidth="1"/>
    <col min="3" max="3" width="18" customWidth="1"/>
    <col min="4" max="4" width="20.33203125" customWidth="1"/>
    <col min="5" max="5" width="20.109375" customWidth="1"/>
    <col min="6" max="6" width="24.88671875" customWidth="1"/>
    <col min="7" max="7" width="22.6640625" customWidth="1"/>
  </cols>
  <sheetData>
    <row r="1" spans="1:7" ht="21.75" customHeight="1" thickBot="1" x14ac:dyDescent="0.3">
      <c r="A1" s="144" t="s">
        <v>534</v>
      </c>
    </row>
    <row r="2" spans="1:7" ht="40.200000000000003" thickBot="1" x14ac:dyDescent="0.3">
      <c r="A2" s="268" t="s">
        <v>234</v>
      </c>
      <c r="B2" s="269" t="s">
        <v>521</v>
      </c>
      <c r="C2" s="269" t="s">
        <v>522</v>
      </c>
      <c r="D2" s="269" t="s">
        <v>519</v>
      </c>
      <c r="E2" s="270" t="s">
        <v>825</v>
      </c>
      <c r="F2" s="270" t="s">
        <v>826</v>
      </c>
      <c r="G2" s="271" t="s">
        <v>535</v>
      </c>
    </row>
    <row r="3" spans="1:7" x14ac:dyDescent="0.25">
      <c r="A3" s="181" t="s">
        <v>90</v>
      </c>
      <c r="B3" s="146"/>
      <c r="C3" s="146"/>
      <c r="D3" s="146"/>
      <c r="E3" s="146"/>
      <c r="F3" s="146"/>
      <c r="G3" s="182"/>
    </row>
    <row r="4" spans="1:7" x14ac:dyDescent="0.25">
      <c r="A4" s="176"/>
      <c r="B4" s="145"/>
      <c r="C4" s="145"/>
      <c r="D4" s="145"/>
      <c r="E4" s="145"/>
      <c r="F4" s="145"/>
      <c r="G4" s="177"/>
    </row>
    <row r="5" spans="1:7" x14ac:dyDescent="0.25">
      <c r="A5" s="176"/>
      <c r="B5" s="145"/>
      <c r="C5" s="145"/>
      <c r="D5" s="145"/>
      <c r="E5" s="145"/>
      <c r="F5" s="145"/>
      <c r="G5" s="177"/>
    </row>
    <row r="6" spans="1:7" x14ac:dyDescent="0.25">
      <c r="A6" s="176"/>
      <c r="B6" s="145"/>
      <c r="C6" s="145"/>
      <c r="D6" s="145"/>
      <c r="E6" s="145"/>
      <c r="F6" s="145"/>
      <c r="G6" s="177"/>
    </row>
    <row r="7" spans="1:7" x14ac:dyDescent="0.25">
      <c r="A7" s="176"/>
      <c r="B7" s="145"/>
      <c r="C7" s="145"/>
      <c r="D7" s="145"/>
      <c r="E7" s="145"/>
      <c r="F7" s="145"/>
      <c r="G7" s="177"/>
    </row>
    <row r="8" spans="1:7" x14ac:dyDescent="0.25">
      <c r="A8" s="176"/>
      <c r="B8" s="145"/>
      <c r="C8" s="145"/>
      <c r="D8" s="145"/>
      <c r="E8" s="145"/>
      <c r="F8" s="145"/>
      <c r="G8" s="177"/>
    </row>
    <row r="9" spans="1:7" x14ac:dyDescent="0.25">
      <c r="A9" s="176"/>
      <c r="B9" s="145"/>
      <c r="C9" s="145"/>
      <c r="D9" s="145"/>
      <c r="E9" s="145"/>
      <c r="F9" s="145"/>
      <c r="G9" s="177"/>
    </row>
    <row r="10" spans="1:7" x14ac:dyDescent="0.25">
      <c r="A10" s="176"/>
      <c r="B10" s="145"/>
      <c r="C10" s="145"/>
      <c r="D10" s="145"/>
      <c r="E10" s="145"/>
      <c r="F10" s="145"/>
      <c r="G10" s="177"/>
    </row>
    <row r="11" spans="1:7" x14ac:dyDescent="0.25">
      <c r="A11" s="176"/>
      <c r="B11" s="145"/>
      <c r="C11" s="145"/>
      <c r="D11" s="145"/>
      <c r="E11" s="145"/>
      <c r="F11" s="145"/>
      <c r="G11" s="177"/>
    </row>
    <row r="12" spans="1:7" x14ac:dyDescent="0.25">
      <c r="A12" s="176"/>
      <c r="B12" s="145"/>
      <c r="C12" s="145"/>
      <c r="D12" s="145"/>
      <c r="E12" s="145"/>
      <c r="F12" s="145"/>
      <c r="G12" s="177"/>
    </row>
    <row r="13" spans="1:7" x14ac:dyDescent="0.25">
      <c r="A13" s="176"/>
      <c r="B13" s="145"/>
      <c r="C13" s="145"/>
      <c r="D13" s="145"/>
      <c r="E13" s="145"/>
      <c r="F13" s="145"/>
      <c r="G13" s="177"/>
    </row>
    <row r="14" spans="1:7" ht="13.8" thickBot="1" x14ac:dyDescent="0.3">
      <c r="A14" s="178"/>
      <c r="B14" s="179"/>
      <c r="C14" s="179"/>
      <c r="D14" s="179"/>
      <c r="E14" s="179"/>
      <c r="F14" s="179"/>
      <c r="G14" s="180"/>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
  <sheetViews>
    <sheetView workbookViewId="0">
      <selection activeCell="B3" sqref="B3"/>
    </sheetView>
  </sheetViews>
  <sheetFormatPr defaultRowHeight="13.2" x14ac:dyDescent="0.25"/>
  <cols>
    <col min="1" max="1" width="8.88671875" customWidth="1"/>
    <col min="2" max="2" width="23.88671875" customWidth="1"/>
    <col min="3" max="3" width="18" customWidth="1"/>
    <col min="4" max="4" width="20.33203125" customWidth="1"/>
    <col min="5" max="5" width="20.6640625" customWidth="1"/>
    <col min="6" max="6" width="24.88671875" customWidth="1"/>
    <col min="7" max="7" width="22.6640625" customWidth="1"/>
  </cols>
  <sheetData>
    <row r="1" spans="1:7" ht="21.75" customHeight="1" thickBot="1" x14ac:dyDescent="0.3">
      <c r="A1" s="358" t="s">
        <v>678</v>
      </c>
    </row>
    <row r="2" spans="1:7" ht="40.200000000000003" thickBot="1" x14ac:dyDescent="0.3">
      <c r="A2" s="268" t="s">
        <v>234</v>
      </c>
      <c r="B2" s="269" t="s">
        <v>674</v>
      </c>
      <c r="C2" s="269" t="s">
        <v>522</v>
      </c>
      <c r="D2" s="269" t="s">
        <v>519</v>
      </c>
      <c r="E2" s="270" t="s">
        <v>825</v>
      </c>
      <c r="F2" s="270" t="s">
        <v>826</v>
      </c>
      <c r="G2" s="271" t="s">
        <v>535</v>
      </c>
    </row>
    <row r="3" spans="1:7" x14ac:dyDescent="0.25">
      <c r="A3" s="181" t="s">
        <v>508</v>
      </c>
      <c r="B3" s="146"/>
      <c r="C3" s="146"/>
      <c r="D3" s="146"/>
      <c r="E3" s="146"/>
      <c r="F3" s="146"/>
      <c r="G3" s="182"/>
    </row>
    <row r="4" spans="1:7" x14ac:dyDescent="0.25">
      <c r="A4" s="176"/>
      <c r="B4" s="145"/>
      <c r="C4" s="145"/>
      <c r="D4" s="145"/>
      <c r="E4" s="145"/>
      <c r="F4" s="145"/>
      <c r="G4" s="177"/>
    </row>
    <row r="5" spans="1:7" x14ac:dyDescent="0.25">
      <c r="A5" s="176"/>
      <c r="B5" s="145"/>
      <c r="C5" s="145"/>
      <c r="D5" s="145"/>
      <c r="E5" s="145"/>
      <c r="F5" s="145"/>
      <c r="G5" s="177"/>
    </row>
    <row r="6" spans="1:7" x14ac:dyDescent="0.25">
      <c r="A6" s="176"/>
      <c r="B6" s="145"/>
      <c r="C6" s="145"/>
      <c r="D6" s="145"/>
      <c r="E6" s="145"/>
      <c r="F6" s="145"/>
      <c r="G6" s="177"/>
    </row>
    <row r="7" spans="1:7" x14ac:dyDescent="0.25">
      <c r="A7" s="176"/>
      <c r="B7" s="145"/>
      <c r="C7" s="145"/>
      <c r="D7" s="145"/>
      <c r="E7" s="145"/>
      <c r="F7" s="145"/>
      <c r="G7" s="177"/>
    </row>
    <row r="8" spans="1:7" x14ac:dyDescent="0.25">
      <c r="A8" s="176"/>
      <c r="B8" s="145"/>
      <c r="C8" s="145"/>
      <c r="D8" s="145"/>
      <c r="E8" s="145"/>
      <c r="F8" s="145"/>
      <c r="G8" s="177"/>
    </row>
    <row r="9" spans="1:7" x14ac:dyDescent="0.25">
      <c r="A9" s="176"/>
      <c r="B9" s="145"/>
      <c r="C9" s="145"/>
      <c r="D9" s="145"/>
      <c r="E9" s="145"/>
      <c r="F9" s="145"/>
      <c r="G9" s="177"/>
    </row>
    <row r="10" spans="1:7" x14ac:dyDescent="0.25">
      <c r="A10" s="176"/>
      <c r="B10" s="145"/>
      <c r="C10" s="145"/>
      <c r="D10" s="145"/>
      <c r="E10" s="145"/>
      <c r="F10" s="145"/>
      <c r="G10" s="177"/>
    </row>
    <row r="11" spans="1:7" x14ac:dyDescent="0.25">
      <c r="A11" s="176"/>
      <c r="B11" s="145"/>
      <c r="C11" s="145"/>
      <c r="D11" s="145"/>
      <c r="E11" s="145"/>
      <c r="F11" s="145"/>
      <c r="G11" s="177"/>
    </row>
    <row r="12" spans="1:7" x14ac:dyDescent="0.25">
      <c r="A12" s="176"/>
      <c r="B12" s="145"/>
      <c r="C12" s="145"/>
      <c r="D12" s="145"/>
      <c r="E12" s="145"/>
      <c r="F12" s="145"/>
      <c r="G12" s="177"/>
    </row>
    <row r="13" spans="1:7" x14ac:dyDescent="0.25">
      <c r="A13" s="176"/>
      <c r="B13" s="145"/>
      <c r="C13" s="145"/>
      <c r="D13" s="145"/>
      <c r="E13" s="145"/>
      <c r="F13" s="145"/>
      <c r="G13" s="177"/>
    </row>
    <row r="14" spans="1:7" ht="13.8" thickBot="1" x14ac:dyDescent="0.3">
      <c r="A14" s="178"/>
      <c r="B14" s="179"/>
      <c r="C14" s="179"/>
      <c r="D14" s="179"/>
      <c r="E14" s="179"/>
      <c r="F14" s="179"/>
      <c r="G14" s="180"/>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8"/>
  <sheetViews>
    <sheetView workbookViewId="0">
      <selection activeCell="H3" sqref="H3"/>
    </sheetView>
  </sheetViews>
  <sheetFormatPr defaultRowHeight="13.2" x14ac:dyDescent="0.25"/>
  <cols>
    <col min="2" max="2" width="27.5546875" customWidth="1"/>
    <col min="3" max="4" width="20.33203125" customWidth="1"/>
    <col min="5" max="7" width="24.109375" customWidth="1"/>
    <col min="8" max="8" width="31.5546875" customWidth="1"/>
  </cols>
  <sheetData>
    <row r="1" spans="1:8" ht="20.25" customHeight="1" x14ac:dyDescent="0.3">
      <c r="A1" s="359" t="s">
        <v>675</v>
      </c>
      <c r="B1" s="20"/>
      <c r="C1" s="20"/>
      <c r="D1" s="20"/>
      <c r="E1" s="20"/>
      <c r="F1" s="20"/>
      <c r="G1" s="20"/>
      <c r="H1" s="20"/>
    </row>
    <row r="2" spans="1:8" ht="15" thickBot="1" x14ac:dyDescent="0.35">
      <c r="A2" s="20"/>
      <c r="B2" s="20"/>
      <c r="C2" s="20"/>
      <c r="D2" s="20"/>
      <c r="E2" s="20"/>
      <c r="F2" s="20"/>
      <c r="G2" s="20"/>
      <c r="H2" s="20"/>
    </row>
    <row r="3" spans="1:8" ht="58.2" thickBot="1" x14ac:dyDescent="0.35">
      <c r="A3" s="360" t="s">
        <v>234</v>
      </c>
      <c r="B3" s="361" t="s">
        <v>547</v>
      </c>
      <c r="C3" s="362" t="s">
        <v>637</v>
      </c>
      <c r="D3" s="362" t="s">
        <v>636</v>
      </c>
      <c r="E3" s="365" t="s">
        <v>638</v>
      </c>
      <c r="F3" s="361" t="s">
        <v>548</v>
      </c>
      <c r="G3" s="363" t="s">
        <v>827</v>
      </c>
      <c r="H3" s="364" t="s">
        <v>535</v>
      </c>
    </row>
    <row r="4" spans="1:8" ht="14.4" x14ac:dyDescent="0.3">
      <c r="A4" s="27" t="s">
        <v>556</v>
      </c>
      <c r="B4" s="27"/>
      <c r="C4" s="27"/>
      <c r="D4" s="27"/>
      <c r="E4" s="27"/>
      <c r="F4" s="27"/>
      <c r="G4" s="27"/>
      <c r="H4" s="27"/>
    </row>
    <row r="5" spans="1:8" ht="14.4" x14ac:dyDescent="0.3">
      <c r="A5" s="57"/>
      <c r="B5" s="57"/>
      <c r="C5" s="57"/>
      <c r="D5" s="57"/>
      <c r="E5" s="57"/>
      <c r="F5" s="57"/>
      <c r="G5" s="57"/>
      <c r="H5" s="57"/>
    </row>
    <row r="6" spans="1:8" ht="14.4" x14ac:dyDescent="0.3">
      <c r="A6" s="57"/>
      <c r="B6" s="57"/>
      <c r="C6" s="57"/>
      <c r="D6" s="57"/>
      <c r="E6" s="57"/>
      <c r="F6" s="57"/>
      <c r="G6" s="57"/>
      <c r="H6" s="57"/>
    </row>
    <row r="7" spans="1:8" ht="14.4" x14ac:dyDescent="0.3">
      <c r="A7" s="57"/>
      <c r="B7" s="57"/>
      <c r="C7" s="57"/>
      <c r="D7" s="57"/>
      <c r="E7" s="57"/>
      <c r="F7" s="57"/>
      <c r="G7" s="57"/>
      <c r="H7" s="57"/>
    </row>
    <row r="8" spans="1:8" ht="14.4" x14ac:dyDescent="0.3">
      <c r="A8" s="57"/>
      <c r="B8" s="57"/>
      <c r="C8" s="57"/>
      <c r="D8" s="57"/>
      <c r="E8" s="57"/>
      <c r="F8" s="57"/>
      <c r="G8" s="57"/>
      <c r="H8" s="57"/>
    </row>
    <row r="9" spans="1:8" ht="14.4" x14ac:dyDescent="0.3">
      <c r="A9" s="57"/>
      <c r="B9" s="57"/>
      <c r="C9" s="57"/>
      <c r="D9" s="57"/>
      <c r="E9" s="57"/>
      <c r="F9" s="57"/>
      <c r="G9" s="57"/>
      <c r="H9" s="57"/>
    </row>
    <row r="10" spans="1:8" ht="14.4" x14ac:dyDescent="0.3">
      <c r="A10" s="57"/>
      <c r="B10" s="57"/>
      <c r="C10" s="57"/>
      <c r="D10" s="57"/>
      <c r="E10" s="57"/>
      <c r="F10" s="57"/>
      <c r="G10" s="57"/>
      <c r="H10" s="57"/>
    </row>
    <row r="11" spans="1:8" ht="14.4" x14ac:dyDescent="0.3">
      <c r="A11" s="57"/>
      <c r="B11" s="57"/>
      <c r="C11" s="57"/>
      <c r="D11" s="57"/>
      <c r="E11" s="57"/>
      <c r="F11" s="57"/>
      <c r="G11" s="57"/>
      <c r="H11" s="57"/>
    </row>
    <row r="12" spans="1:8" ht="14.4" x14ac:dyDescent="0.3">
      <c r="A12" s="57"/>
      <c r="B12" s="57"/>
      <c r="C12" s="57"/>
      <c r="D12" s="57"/>
      <c r="E12" s="57"/>
      <c r="F12" s="57"/>
      <c r="G12" s="57"/>
      <c r="H12" s="57"/>
    </row>
    <row r="13" spans="1:8" ht="14.4" x14ac:dyDescent="0.3">
      <c r="A13" s="20"/>
      <c r="B13" s="20"/>
      <c r="C13" s="20"/>
      <c r="D13" s="20"/>
      <c r="E13" s="20"/>
      <c r="F13" s="20"/>
      <c r="G13" s="20"/>
      <c r="H13" s="20"/>
    </row>
    <row r="14" spans="1:8" ht="14.4" x14ac:dyDescent="0.3">
      <c r="A14" s="20"/>
      <c r="B14" s="20"/>
      <c r="C14" s="20"/>
      <c r="D14" s="20"/>
      <c r="E14" s="20"/>
      <c r="F14" s="20"/>
      <c r="G14" s="20"/>
      <c r="H14" s="20"/>
    </row>
    <row r="15" spans="1:8" ht="14.4" x14ac:dyDescent="0.3">
      <c r="A15" s="20"/>
      <c r="B15" s="20"/>
      <c r="C15" s="20"/>
      <c r="D15" s="20"/>
      <c r="E15" s="20"/>
      <c r="F15" s="20"/>
      <c r="G15" s="20"/>
      <c r="H15" s="20"/>
    </row>
    <row r="16" spans="1:8" ht="14.4" x14ac:dyDescent="0.3">
      <c r="A16" s="20"/>
      <c r="B16" s="20"/>
      <c r="C16" s="20"/>
      <c r="D16" s="20"/>
      <c r="E16" s="20"/>
      <c r="F16" s="20"/>
      <c r="G16" s="20"/>
      <c r="H16" s="20"/>
    </row>
    <row r="17" spans="1:8" ht="14.4" x14ac:dyDescent="0.3">
      <c r="A17" s="20"/>
      <c r="B17" s="20"/>
      <c r="C17" s="20"/>
      <c r="D17" s="20"/>
      <c r="E17" s="20"/>
      <c r="F17" s="20"/>
      <c r="G17" s="20"/>
      <c r="H17" s="20"/>
    </row>
    <row r="18" spans="1:8" ht="14.4" x14ac:dyDescent="0.3">
      <c r="A18" s="20"/>
      <c r="B18" s="20"/>
      <c r="C18" s="20"/>
      <c r="D18" s="20"/>
      <c r="E18" s="20"/>
      <c r="F18" s="20"/>
      <c r="G18" s="20"/>
      <c r="H18" s="20"/>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60"/>
  <sheetViews>
    <sheetView workbookViewId="0">
      <selection activeCell="A5" sqref="A5"/>
    </sheetView>
  </sheetViews>
  <sheetFormatPr defaultRowHeight="13.2" x14ac:dyDescent="0.25"/>
  <cols>
    <col min="1" max="1" width="15.88671875" customWidth="1"/>
    <col min="2" max="2" width="25.44140625" customWidth="1"/>
    <col min="3" max="3" width="31.5546875" customWidth="1"/>
    <col min="4" max="4" width="30.44140625" customWidth="1"/>
    <col min="5" max="5" width="30.6640625" customWidth="1"/>
    <col min="6" max="6" width="24.109375" customWidth="1"/>
  </cols>
  <sheetData>
    <row r="1" spans="1:6" s="2" customFormat="1" ht="17.399999999999999" x14ac:dyDescent="0.3">
      <c r="A1" s="19" t="s">
        <v>584</v>
      </c>
      <c r="B1" s="19"/>
      <c r="C1" s="19"/>
      <c r="D1" s="19"/>
      <c r="E1" s="19"/>
    </row>
    <row r="2" spans="1:6" ht="15" thickBot="1" x14ac:dyDescent="0.35">
      <c r="A2" s="20"/>
      <c r="B2" s="20"/>
      <c r="C2" s="20"/>
      <c r="D2" s="20"/>
      <c r="E2" s="20"/>
    </row>
    <row r="3" spans="1:6" ht="85.95" customHeight="1" thickBot="1" x14ac:dyDescent="0.3">
      <c r="A3" s="274" t="s">
        <v>234</v>
      </c>
      <c r="B3" s="275" t="s">
        <v>536</v>
      </c>
      <c r="C3" s="276" t="s">
        <v>81</v>
      </c>
      <c r="D3" s="410" t="s">
        <v>509</v>
      </c>
      <c r="E3" s="478" t="s">
        <v>105</v>
      </c>
      <c r="F3" s="488" t="s">
        <v>857</v>
      </c>
    </row>
    <row r="4" spans="1:6" ht="28.8" x14ac:dyDescent="0.25">
      <c r="A4" s="197" t="s">
        <v>555</v>
      </c>
      <c r="B4" s="194" t="s">
        <v>2280</v>
      </c>
      <c r="C4" s="194" t="s">
        <v>2281</v>
      </c>
      <c r="D4" s="198">
        <v>3</v>
      </c>
      <c r="E4" s="479">
        <v>140</v>
      </c>
      <c r="F4" s="146"/>
    </row>
    <row r="5" spans="1:6" ht="57.6" x14ac:dyDescent="0.25">
      <c r="A5" s="197" t="s">
        <v>3048</v>
      </c>
      <c r="B5" s="194" t="s">
        <v>2282</v>
      </c>
      <c r="C5" s="194" t="s">
        <v>2283</v>
      </c>
      <c r="D5" s="479">
        <v>2</v>
      </c>
      <c r="E5" s="479">
        <v>754</v>
      </c>
      <c r="F5" s="194"/>
    </row>
    <row r="6" spans="1:6" ht="14.4" x14ac:dyDescent="0.25">
      <c r="A6" s="193"/>
      <c r="B6" s="194"/>
      <c r="C6" s="160"/>
      <c r="D6" s="160"/>
      <c r="E6" s="480"/>
      <c r="F6" s="145"/>
    </row>
    <row r="7" spans="1:6" ht="14.4" x14ac:dyDescent="0.25">
      <c r="A7" s="193"/>
      <c r="B7" s="194"/>
      <c r="C7" s="160"/>
      <c r="D7" s="160"/>
      <c r="E7" s="480"/>
      <c r="F7" s="145"/>
    </row>
    <row r="8" spans="1:6" ht="14.4" x14ac:dyDescent="0.25">
      <c r="A8" s="193"/>
      <c r="B8" s="194"/>
      <c r="C8" s="160"/>
      <c r="D8" s="160"/>
      <c r="E8" s="480"/>
      <c r="F8" s="145"/>
    </row>
    <row r="9" spans="1:6" ht="14.4" x14ac:dyDescent="0.25">
      <c r="A9" s="193"/>
      <c r="B9" s="194"/>
      <c r="C9" s="160"/>
      <c r="D9" s="160"/>
      <c r="E9" s="480"/>
      <c r="F9" s="145"/>
    </row>
    <row r="10" spans="1:6" ht="14.4" x14ac:dyDescent="0.25">
      <c r="A10" s="193"/>
      <c r="B10" s="194"/>
      <c r="C10" s="160"/>
      <c r="D10" s="160"/>
      <c r="E10" s="480"/>
      <c r="F10" s="145"/>
    </row>
    <row r="11" spans="1:6" ht="14.4" x14ac:dyDescent="0.25">
      <c r="A11" s="193"/>
      <c r="B11" s="194"/>
      <c r="C11" s="160"/>
      <c r="D11" s="160"/>
      <c r="E11" s="480"/>
      <c r="F11" s="145"/>
    </row>
    <row r="12" spans="1:6" ht="14.4" x14ac:dyDescent="0.25">
      <c r="A12" s="193"/>
      <c r="B12" s="194"/>
      <c r="C12" s="160"/>
      <c r="D12" s="160"/>
      <c r="E12" s="480"/>
      <c r="F12" s="145"/>
    </row>
    <row r="13" spans="1:6" ht="14.4" x14ac:dyDescent="0.25">
      <c r="A13" s="193"/>
      <c r="B13" s="194"/>
      <c r="C13" s="160"/>
      <c r="D13" s="160"/>
      <c r="E13" s="480"/>
      <c r="F13" s="145"/>
    </row>
    <row r="14" spans="1:6" ht="14.4" x14ac:dyDescent="0.25">
      <c r="A14" s="193"/>
      <c r="B14" s="194"/>
      <c r="C14" s="160"/>
      <c r="D14" s="160"/>
      <c r="E14" s="480"/>
      <c r="F14" s="145"/>
    </row>
    <row r="15" spans="1:6" ht="14.4" x14ac:dyDescent="0.25">
      <c r="A15" s="193"/>
      <c r="B15" s="194"/>
      <c r="C15" s="160"/>
      <c r="D15" s="160"/>
      <c r="E15" s="480"/>
      <c r="F15" s="145"/>
    </row>
    <row r="16" spans="1:6" ht="14.4" x14ac:dyDescent="0.25">
      <c r="A16" s="193"/>
      <c r="B16" s="194"/>
      <c r="C16" s="160"/>
      <c r="D16" s="160"/>
      <c r="E16" s="480"/>
      <c r="F16" s="145"/>
    </row>
    <row r="17" spans="1:6" ht="14.4" x14ac:dyDescent="0.25">
      <c r="A17" s="193"/>
      <c r="B17" s="194"/>
      <c r="C17" s="160"/>
      <c r="D17" s="160"/>
      <c r="E17" s="480"/>
      <c r="F17" s="145"/>
    </row>
    <row r="18" spans="1:6" ht="14.4" x14ac:dyDescent="0.25">
      <c r="A18" s="193"/>
      <c r="B18" s="194"/>
      <c r="C18" s="160"/>
      <c r="D18" s="160"/>
      <c r="E18" s="480"/>
      <c r="F18" s="145"/>
    </row>
    <row r="19" spans="1:6" ht="14.4" x14ac:dyDescent="0.25">
      <c r="A19" s="193"/>
      <c r="B19" s="194"/>
      <c r="C19" s="160"/>
      <c r="D19" s="160"/>
      <c r="E19" s="480"/>
      <c r="F19" s="145"/>
    </row>
    <row r="20" spans="1:6" ht="14.4" x14ac:dyDescent="0.25">
      <c r="A20" s="193"/>
      <c r="B20" s="194"/>
      <c r="C20" s="160"/>
      <c r="D20" s="160"/>
      <c r="E20" s="480"/>
      <c r="F20" s="145"/>
    </row>
    <row r="21" spans="1:6" ht="14.4" x14ac:dyDescent="0.25">
      <c r="A21" s="193"/>
      <c r="B21" s="194"/>
      <c r="C21" s="160"/>
      <c r="D21" s="160"/>
      <c r="E21" s="480"/>
      <c r="F21" s="145"/>
    </row>
    <row r="22" spans="1:6" ht="14.4" x14ac:dyDescent="0.25">
      <c r="A22" s="193"/>
      <c r="B22" s="194"/>
      <c r="C22" s="160"/>
      <c r="D22" s="160"/>
      <c r="E22" s="480"/>
      <c r="F22" s="145"/>
    </row>
    <row r="23" spans="1:6" ht="14.4" x14ac:dyDescent="0.25">
      <c r="A23" s="193"/>
      <c r="B23" s="194"/>
      <c r="C23" s="160"/>
      <c r="D23" s="160"/>
      <c r="E23" s="480"/>
      <c r="F23" s="145"/>
    </row>
    <row r="24" spans="1:6" ht="14.4" x14ac:dyDescent="0.25">
      <c r="A24" s="193"/>
      <c r="B24" s="194"/>
      <c r="C24" s="160"/>
      <c r="D24" s="160"/>
      <c r="E24" s="480"/>
      <c r="F24" s="145"/>
    </row>
    <row r="25" spans="1:6" ht="14.4" x14ac:dyDescent="0.25">
      <c r="A25" s="193"/>
      <c r="B25" s="194"/>
      <c r="C25" s="160"/>
      <c r="D25" s="160"/>
      <c r="E25" s="480"/>
      <c r="F25" s="145"/>
    </row>
    <row r="26" spans="1:6" ht="14.4" x14ac:dyDescent="0.25">
      <c r="A26" s="193"/>
      <c r="B26" s="194"/>
      <c r="C26" s="160"/>
      <c r="D26" s="160"/>
      <c r="E26" s="480"/>
      <c r="F26" s="145"/>
    </row>
    <row r="27" spans="1:6" ht="14.4" x14ac:dyDescent="0.25">
      <c r="A27" s="193"/>
      <c r="B27" s="194"/>
      <c r="C27" s="160"/>
      <c r="D27" s="160"/>
      <c r="E27" s="480"/>
      <c r="F27" s="145"/>
    </row>
    <row r="28" spans="1:6" ht="14.4" x14ac:dyDescent="0.25">
      <c r="A28" s="193"/>
      <c r="B28" s="194"/>
      <c r="C28" s="160"/>
      <c r="D28" s="160"/>
      <c r="E28" s="480"/>
      <c r="F28" s="145"/>
    </row>
    <row r="29" spans="1:6" ht="14.4" x14ac:dyDescent="0.25">
      <c r="A29" s="80"/>
      <c r="B29" s="195"/>
      <c r="C29" s="614"/>
      <c r="D29" s="614"/>
      <c r="E29" s="473"/>
      <c r="F29" s="145"/>
    </row>
    <row r="30" spans="1:6" ht="14.4" x14ac:dyDescent="0.25">
      <c r="A30" s="80"/>
      <c r="B30" s="195"/>
      <c r="C30" s="614"/>
      <c r="D30" s="614"/>
      <c r="E30" s="473"/>
      <c r="F30" s="145"/>
    </row>
    <row r="31" spans="1:6" ht="14.4" x14ac:dyDescent="0.25">
      <c r="A31" s="80"/>
      <c r="B31" s="195"/>
      <c r="C31" s="614"/>
      <c r="D31" s="614"/>
      <c r="E31" s="473"/>
      <c r="F31" s="145"/>
    </row>
    <row r="32" spans="1:6" ht="14.4" x14ac:dyDescent="0.25">
      <c r="A32" s="80"/>
      <c r="B32" s="195"/>
      <c r="C32" s="614"/>
      <c r="D32" s="614"/>
      <c r="E32" s="473"/>
      <c r="F32" s="145"/>
    </row>
    <row r="33" spans="1:6" ht="14.4" x14ac:dyDescent="0.25">
      <c r="A33" s="80"/>
      <c r="B33" s="195"/>
      <c r="C33" s="614"/>
      <c r="D33" s="614"/>
      <c r="E33" s="473"/>
      <c r="F33" s="145"/>
    </row>
    <row r="34" spans="1:6" ht="14.4" x14ac:dyDescent="0.25">
      <c r="A34" s="80"/>
      <c r="B34" s="195"/>
      <c r="C34" s="614"/>
      <c r="D34" s="614"/>
      <c r="E34" s="473"/>
      <c r="F34" s="145"/>
    </row>
    <row r="35" spans="1:6" ht="14.4" x14ac:dyDescent="0.25">
      <c r="A35" s="80"/>
      <c r="B35" s="195"/>
      <c r="C35" s="614"/>
      <c r="D35" s="614"/>
      <c r="E35" s="473"/>
      <c r="F35" s="145"/>
    </row>
    <row r="36" spans="1:6" ht="14.4" x14ac:dyDescent="0.25">
      <c r="A36" s="80"/>
      <c r="B36" s="195"/>
      <c r="C36" s="614"/>
      <c r="D36" s="614"/>
      <c r="E36" s="473"/>
      <c r="F36" s="145"/>
    </row>
    <row r="37" spans="1:6" ht="14.4" x14ac:dyDescent="0.25">
      <c r="A37" s="80"/>
      <c r="B37" s="195"/>
      <c r="C37" s="614"/>
      <c r="D37" s="614"/>
      <c r="E37" s="473"/>
      <c r="F37" s="145"/>
    </row>
    <row r="38" spans="1:6" ht="14.4" x14ac:dyDescent="0.25">
      <c r="A38" s="80"/>
      <c r="B38" s="195"/>
      <c r="C38" s="614"/>
      <c r="D38" s="614"/>
      <c r="E38" s="473"/>
      <c r="F38" s="145"/>
    </row>
    <row r="39" spans="1:6" ht="14.4" x14ac:dyDescent="0.25">
      <c r="A39" s="80"/>
      <c r="B39" s="195"/>
      <c r="C39" s="614"/>
      <c r="D39" s="614"/>
      <c r="E39" s="473"/>
      <c r="F39" s="145"/>
    </row>
    <row r="40" spans="1:6" ht="14.4" x14ac:dyDescent="0.25">
      <c r="A40" s="80"/>
      <c r="B40" s="195"/>
      <c r="C40" s="614"/>
      <c r="D40" s="614"/>
      <c r="E40" s="473"/>
      <c r="F40" s="145"/>
    </row>
    <row r="41" spans="1:6" ht="14.4" x14ac:dyDescent="0.25">
      <c r="A41" s="80"/>
      <c r="B41" s="195"/>
      <c r="C41" s="614"/>
      <c r="D41" s="614"/>
      <c r="E41" s="473"/>
      <c r="F41" s="145"/>
    </row>
    <row r="42" spans="1:6" ht="14.4" x14ac:dyDescent="0.25">
      <c r="A42" s="80"/>
      <c r="B42" s="195"/>
      <c r="C42" s="614"/>
      <c r="D42" s="614"/>
      <c r="E42" s="473"/>
      <c r="F42" s="145"/>
    </row>
    <row r="43" spans="1:6" ht="14.4" x14ac:dyDescent="0.25">
      <c r="A43" s="80"/>
      <c r="B43" s="195"/>
      <c r="C43" s="614"/>
      <c r="D43" s="614"/>
      <c r="E43" s="473"/>
      <c r="F43" s="145"/>
    </row>
    <row r="44" spans="1:6" ht="14.4" x14ac:dyDescent="0.25">
      <c r="A44" s="80"/>
      <c r="B44" s="195"/>
      <c r="C44" s="614"/>
      <c r="D44" s="614"/>
      <c r="E44" s="473"/>
      <c r="F44" s="145"/>
    </row>
    <row r="45" spans="1:6" ht="14.4" x14ac:dyDescent="0.25">
      <c r="A45" s="80"/>
      <c r="B45" s="195"/>
      <c r="C45" s="614"/>
      <c r="D45" s="614"/>
      <c r="E45" s="473"/>
      <c r="F45" s="145"/>
    </row>
    <row r="46" spans="1:6" ht="14.4" x14ac:dyDescent="0.25">
      <c r="A46" s="80"/>
      <c r="B46" s="195"/>
      <c r="C46" s="614"/>
      <c r="D46" s="614"/>
      <c r="E46" s="473"/>
      <c r="F46" s="145"/>
    </row>
    <row r="47" spans="1:6" ht="14.4" x14ac:dyDescent="0.25">
      <c r="A47" s="80"/>
      <c r="B47" s="195"/>
      <c r="C47" s="614"/>
      <c r="D47" s="614"/>
      <c r="E47" s="473"/>
      <c r="F47" s="145"/>
    </row>
    <row r="48" spans="1:6" ht="14.4" x14ac:dyDescent="0.25">
      <c r="A48" s="80"/>
      <c r="B48" s="195"/>
      <c r="C48" s="614"/>
      <c r="D48" s="614"/>
      <c r="E48" s="473"/>
      <c r="F48" s="145"/>
    </row>
    <row r="49" spans="1:6" ht="14.4" x14ac:dyDescent="0.25">
      <c r="A49" s="80"/>
      <c r="B49" s="195"/>
      <c r="C49" s="614"/>
      <c r="D49" s="614"/>
      <c r="E49" s="473"/>
      <c r="F49" s="145"/>
    </row>
    <row r="50" spans="1:6" ht="14.4" x14ac:dyDescent="0.25">
      <c r="A50" s="80"/>
      <c r="B50" s="195"/>
      <c r="C50" s="614"/>
      <c r="D50" s="614"/>
      <c r="E50" s="473"/>
      <c r="F50" s="145"/>
    </row>
    <row r="51" spans="1:6" ht="14.4" x14ac:dyDescent="0.25">
      <c r="A51" s="80"/>
      <c r="B51" s="195"/>
      <c r="C51" s="614"/>
      <c r="D51" s="614"/>
      <c r="E51" s="473"/>
      <c r="F51" s="145"/>
    </row>
    <row r="52" spans="1:6" ht="14.4" x14ac:dyDescent="0.25">
      <c r="A52" s="80"/>
      <c r="B52" s="195"/>
      <c r="C52" s="614"/>
      <c r="D52" s="614"/>
      <c r="E52" s="473"/>
      <c r="F52" s="145"/>
    </row>
    <row r="53" spans="1:6" ht="14.4" x14ac:dyDescent="0.25">
      <c r="A53" s="80"/>
      <c r="B53" s="195"/>
      <c r="C53" s="614"/>
      <c r="D53" s="614"/>
      <c r="E53" s="473"/>
      <c r="F53" s="145"/>
    </row>
    <row r="54" spans="1:6" ht="14.4" x14ac:dyDescent="0.25">
      <c r="A54" s="80"/>
      <c r="B54" s="195"/>
      <c r="C54" s="614"/>
      <c r="D54" s="614"/>
      <c r="E54" s="473"/>
      <c r="F54" s="145"/>
    </row>
    <row r="55" spans="1:6" ht="14.4" x14ac:dyDescent="0.25">
      <c r="A55" s="80"/>
      <c r="B55" s="195"/>
      <c r="C55" s="614"/>
      <c r="D55" s="614"/>
      <c r="E55" s="473"/>
      <c r="F55" s="145"/>
    </row>
    <row r="56" spans="1:6" ht="14.4" x14ac:dyDescent="0.25">
      <c r="A56" s="80"/>
      <c r="B56" s="195"/>
      <c r="C56" s="614"/>
      <c r="D56" s="614"/>
      <c r="E56" s="473"/>
      <c r="F56" s="145"/>
    </row>
    <row r="57" spans="1:6" ht="14.4" x14ac:dyDescent="0.25">
      <c r="A57" s="80"/>
      <c r="B57" s="195"/>
      <c r="C57" s="614"/>
      <c r="D57" s="614"/>
      <c r="E57" s="473"/>
      <c r="F57" s="145"/>
    </row>
    <row r="58" spans="1:6" ht="14.4" x14ac:dyDescent="0.25">
      <c r="A58" s="80"/>
      <c r="B58" s="195"/>
      <c r="C58" s="614"/>
      <c r="D58" s="614"/>
      <c r="E58" s="473"/>
      <c r="F58" s="145"/>
    </row>
    <row r="59" spans="1:6" ht="14.4" x14ac:dyDescent="0.25">
      <c r="A59" s="80"/>
      <c r="B59" s="195"/>
      <c r="C59" s="614"/>
      <c r="D59" s="614"/>
      <c r="E59" s="473"/>
      <c r="F59" s="145"/>
    </row>
    <row r="60" spans="1:6" ht="14.4" x14ac:dyDescent="0.25">
      <c r="A60" s="80"/>
      <c r="B60" s="195"/>
      <c r="C60" s="614"/>
      <c r="D60" s="614"/>
      <c r="E60" s="473"/>
      <c r="F60" s="145"/>
    </row>
  </sheetData>
  <protectedRanges>
    <protectedRange sqref="A4:E60" name="Диапазон1_2"/>
  </protectedRanges>
  <phoneticPr fontId="3"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F312"/>
  <sheetViews>
    <sheetView topLeftCell="A304" workbookViewId="0">
      <selection sqref="A1:XFD1048576"/>
    </sheetView>
  </sheetViews>
  <sheetFormatPr defaultColWidth="9.109375" defaultRowHeight="13.2" x14ac:dyDescent="0.25"/>
  <cols>
    <col min="1" max="1" width="6.88671875" style="504" customWidth="1"/>
    <col min="2" max="2" width="32.88671875" style="504" customWidth="1"/>
    <col min="3" max="3" width="26.33203125" style="726" customWidth="1"/>
    <col min="4" max="4" width="23" style="726" customWidth="1"/>
    <col min="5" max="5" width="23" style="504" customWidth="1"/>
    <col min="6" max="6" width="25.109375" style="504" customWidth="1"/>
    <col min="7" max="16384" width="9.109375" style="504"/>
  </cols>
  <sheetData>
    <row r="1" spans="1:6" ht="14.4" x14ac:dyDescent="0.3">
      <c r="A1" s="682" t="s">
        <v>581</v>
      </c>
      <c r="B1" s="683"/>
      <c r="C1" s="709"/>
      <c r="D1" s="709"/>
      <c r="E1" s="683"/>
      <c r="F1" s="683"/>
    </row>
    <row r="2" spans="1:6" ht="15" thickBot="1" x14ac:dyDescent="0.35">
      <c r="A2" s="683" t="s">
        <v>828</v>
      </c>
      <c r="B2" s="683"/>
      <c r="C2" s="709"/>
      <c r="D2" s="709"/>
      <c r="E2" s="683"/>
      <c r="F2" s="683"/>
    </row>
    <row r="3" spans="1:6" ht="29.4" thickBot="1" x14ac:dyDescent="0.35">
      <c r="A3" s="277" t="s">
        <v>234</v>
      </c>
      <c r="B3" s="689" t="s">
        <v>247</v>
      </c>
      <c r="C3" s="710" t="s">
        <v>244</v>
      </c>
      <c r="D3" s="710" t="s">
        <v>245</v>
      </c>
      <c r="E3" s="279" t="s">
        <v>246</v>
      </c>
      <c r="F3" s="280" t="s">
        <v>535</v>
      </c>
    </row>
    <row r="4" spans="1:6" ht="14.4" x14ac:dyDescent="0.3">
      <c r="A4" s="722" t="s">
        <v>554</v>
      </c>
      <c r="B4" s="723" t="s">
        <v>2515</v>
      </c>
      <c r="C4" s="711"/>
      <c r="D4" s="711"/>
      <c r="E4" s="712"/>
      <c r="F4" s="712"/>
    </row>
    <row r="5" spans="1:6" ht="14.4" x14ac:dyDescent="0.3">
      <c r="A5" s="722" t="s">
        <v>2516</v>
      </c>
      <c r="B5" s="723" t="s">
        <v>2517</v>
      </c>
      <c r="C5" s="711"/>
      <c r="D5" s="711"/>
      <c r="E5" s="712"/>
      <c r="F5" s="712"/>
    </row>
    <row r="6" spans="1:6" ht="14.4" x14ac:dyDescent="0.3">
      <c r="A6" s="722" t="s">
        <v>2518</v>
      </c>
      <c r="B6" s="723" t="s">
        <v>2519</v>
      </c>
      <c r="C6" s="711"/>
      <c r="D6" s="711"/>
      <c r="E6" s="712"/>
      <c r="F6" s="712"/>
    </row>
    <row r="7" spans="1:6" ht="14.4" x14ac:dyDescent="0.3">
      <c r="A7" s="722" t="s">
        <v>2520</v>
      </c>
      <c r="B7" s="723" t="s">
        <v>2521</v>
      </c>
      <c r="C7" s="711"/>
      <c r="D7" s="711"/>
      <c r="E7" s="712"/>
      <c r="F7" s="712"/>
    </row>
    <row r="8" spans="1:6" ht="14.4" x14ac:dyDescent="0.3">
      <c r="A8" s="722" t="s">
        <v>2522</v>
      </c>
      <c r="B8" s="723" t="s">
        <v>2523</v>
      </c>
      <c r="C8" s="711"/>
      <c r="D8" s="711"/>
      <c r="E8" s="712"/>
      <c r="F8" s="712"/>
    </row>
    <row r="9" spans="1:6" ht="14.4" x14ac:dyDescent="0.3">
      <c r="A9" s="722" t="s">
        <v>2524</v>
      </c>
      <c r="B9" s="723" t="s">
        <v>2525</v>
      </c>
      <c r="C9" s="711"/>
      <c r="D9" s="711"/>
      <c r="E9" s="712"/>
      <c r="F9" s="712"/>
    </row>
    <row r="10" spans="1:6" ht="14.4" x14ac:dyDescent="0.3">
      <c r="A10" s="722" t="s">
        <v>2526</v>
      </c>
      <c r="B10" s="723" t="s">
        <v>2527</v>
      </c>
      <c r="C10" s="711"/>
      <c r="D10" s="711"/>
      <c r="E10" s="712"/>
      <c r="F10" s="712"/>
    </row>
    <row r="11" spans="1:6" ht="14.4" x14ac:dyDescent="0.3">
      <c r="A11" s="722" t="s">
        <v>2528</v>
      </c>
      <c r="B11" s="723" t="s">
        <v>2529</v>
      </c>
      <c r="C11" s="711"/>
      <c r="D11" s="711"/>
      <c r="E11" s="712"/>
      <c r="F11" s="712"/>
    </row>
    <row r="12" spans="1:6" ht="14.4" x14ac:dyDescent="0.3">
      <c r="A12" s="722" t="s">
        <v>2530</v>
      </c>
      <c r="B12" s="723" t="s">
        <v>2531</v>
      </c>
      <c r="C12" s="711"/>
      <c r="D12" s="711"/>
      <c r="E12" s="712"/>
      <c r="F12" s="712"/>
    </row>
    <row r="13" spans="1:6" ht="14.4" x14ac:dyDescent="0.3">
      <c r="A13" s="722" t="s">
        <v>2532</v>
      </c>
      <c r="B13" s="723" t="s">
        <v>2533</v>
      </c>
      <c r="C13" s="711"/>
      <c r="D13" s="711"/>
      <c r="E13" s="712"/>
      <c r="F13" s="712"/>
    </row>
    <row r="14" spans="1:6" ht="14.4" x14ac:dyDescent="0.3">
      <c r="A14" s="722" t="s">
        <v>2534</v>
      </c>
      <c r="B14" s="723" t="s">
        <v>2535</v>
      </c>
      <c r="C14" s="711"/>
      <c r="D14" s="711"/>
      <c r="E14" s="712"/>
      <c r="F14" s="712"/>
    </row>
    <row r="15" spans="1:6" ht="14.4" x14ac:dyDescent="0.3">
      <c r="A15" s="722" t="s">
        <v>2536</v>
      </c>
      <c r="B15" s="723" t="s">
        <v>2537</v>
      </c>
      <c r="C15" s="711"/>
      <c r="D15" s="711"/>
      <c r="E15" s="712"/>
      <c r="F15" s="712"/>
    </row>
    <row r="16" spans="1:6" ht="14.4" x14ac:dyDescent="0.3">
      <c r="A16" s="722" t="s">
        <v>2538</v>
      </c>
      <c r="B16" s="723" t="s">
        <v>2539</v>
      </c>
      <c r="C16" s="711"/>
      <c r="D16" s="724"/>
      <c r="E16" s="712"/>
      <c r="F16" s="712"/>
    </row>
    <row r="17" spans="1:6" ht="14.4" x14ac:dyDescent="0.3">
      <c r="A17" s="722" t="s">
        <v>2540</v>
      </c>
      <c r="B17" s="725" t="s">
        <v>2541</v>
      </c>
      <c r="C17" s="711"/>
      <c r="D17" s="724"/>
      <c r="E17" s="712"/>
      <c r="F17" s="712"/>
    </row>
    <row r="18" spans="1:6" ht="14.4" x14ac:dyDescent="0.3">
      <c r="A18" s="722" t="s">
        <v>2542</v>
      </c>
      <c r="B18" s="504" t="s">
        <v>2543</v>
      </c>
      <c r="C18" s="711"/>
      <c r="D18" s="724"/>
      <c r="E18" s="712"/>
      <c r="F18" s="712"/>
    </row>
    <row r="19" spans="1:6" ht="14.4" x14ac:dyDescent="0.3">
      <c r="A19" s="722" t="s">
        <v>2544</v>
      </c>
      <c r="B19" s="504" t="s">
        <v>2545</v>
      </c>
      <c r="C19" s="711"/>
      <c r="D19" s="724"/>
      <c r="E19" s="712"/>
      <c r="F19" s="712"/>
    </row>
    <row r="20" spans="1:6" ht="14.4" x14ac:dyDescent="0.3">
      <c r="A20" s="722" t="s">
        <v>2546</v>
      </c>
      <c r="B20" s="712"/>
      <c r="C20" s="711" t="s">
        <v>1104</v>
      </c>
      <c r="E20" s="712"/>
      <c r="F20" s="712"/>
    </row>
    <row r="21" spans="1:6" ht="14.4" x14ac:dyDescent="0.3">
      <c r="A21" s="722" t="s">
        <v>2547</v>
      </c>
      <c r="B21" s="712"/>
      <c r="C21" s="711" t="s">
        <v>1108</v>
      </c>
      <c r="D21" s="711"/>
      <c r="E21" s="712"/>
      <c r="F21" s="712"/>
    </row>
    <row r="22" spans="1:6" ht="14.4" x14ac:dyDescent="0.3">
      <c r="A22" s="722" t="s">
        <v>2548</v>
      </c>
      <c r="B22" s="712"/>
      <c r="C22" s="711" t="s">
        <v>1111</v>
      </c>
      <c r="D22" s="711"/>
      <c r="E22" s="712"/>
      <c r="F22" s="712"/>
    </row>
    <row r="23" spans="1:6" ht="14.4" x14ac:dyDescent="0.3">
      <c r="A23" s="722" t="s">
        <v>2549</v>
      </c>
      <c r="B23" s="712"/>
      <c r="C23" s="711" t="s">
        <v>2550</v>
      </c>
      <c r="D23" s="711"/>
      <c r="E23" s="712"/>
      <c r="F23" s="712"/>
    </row>
    <row r="24" spans="1:6" ht="14.4" x14ac:dyDescent="0.3">
      <c r="A24" s="722" t="s">
        <v>2551</v>
      </c>
      <c r="B24" s="712"/>
      <c r="C24" s="711" t="s">
        <v>2552</v>
      </c>
      <c r="D24" s="711"/>
      <c r="E24" s="712"/>
      <c r="F24" s="712"/>
    </row>
    <row r="25" spans="1:6" ht="14.4" x14ac:dyDescent="0.3">
      <c r="A25" s="722" t="s">
        <v>2553</v>
      </c>
      <c r="B25" s="712"/>
      <c r="C25" s="711" t="s">
        <v>1120</v>
      </c>
      <c r="D25" s="711"/>
      <c r="E25" s="712"/>
      <c r="F25" s="712"/>
    </row>
    <row r="26" spans="1:6" ht="14.4" x14ac:dyDescent="0.3">
      <c r="A26" s="722" t="s">
        <v>2554</v>
      </c>
      <c r="B26" s="712"/>
      <c r="C26" s="711" t="s">
        <v>2555</v>
      </c>
      <c r="D26" s="711"/>
      <c r="E26" s="712"/>
      <c r="F26" s="712"/>
    </row>
    <row r="27" spans="1:6" ht="14.4" x14ac:dyDescent="0.3">
      <c r="A27" s="722" t="s">
        <v>2556</v>
      </c>
      <c r="B27" s="712"/>
      <c r="C27" s="711" t="s">
        <v>2557</v>
      </c>
      <c r="D27" s="711"/>
      <c r="E27" s="712"/>
      <c r="F27" s="712"/>
    </row>
    <row r="28" spans="1:6" ht="14.4" x14ac:dyDescent="0.3">
      <c r="A28" s="722" t="s">
        <v>2558</v>
      </c>
      <c r="B28" s="712"/>
      <c r="C28" s="711" t="s">
        <v>2559</v>
      </c>
      <c r="D28" s="711"/>
      <c r="E28" s="712"/>
      <c r="F28" s="712"/>
    </row>
    <row r="29" spans="1:6" ht="14.4" x14ac:dyDescent="0.3">
      <c r="A29" s="722" t="s">
        <v>2560</v>
      </c>
      <c r="B29" s="712"/>
      <c r="C29" s="711" t="s">
        <v>2561</v>
      </c>
      <c r="D29" s="711"/>
      <c r="E29" s="712"/>
      <c r="F29" s="712"/>
    </row>
    <row r="30" spans="1:6" ht="14.4" x14ac:dyDescent="0.3">
      <c r="A30" s="722" t="s">
        <v>2562</v>
      </c>
      <c r="B30" s="712"/>
      <c r="C30" s="711" t="s">
        <v>2563</v>
      </c>
      <c r="D30" s="711"/>
      <c r="E30" s="712"/>
      <c r="F30" s="712"/>
    </row>
    <row r="31" spans="1:6" ht="14.4" x14ac:dyDescent="0.3">
      <c r="A31" s="722" t="s">
        <v>2564</v>
      </c>
      <c r="B31" s="712"/>
      <c r="C31" s="711" t="s">
        <v>2565</v>
      </c>
      <c r="D31" s="711"/>
      <c r="E31" s="712"/>
      <c r="F31" s="712"/>
    </row>
    <row r="32" spans="1:6" ht="14.4" x14ac:dyDescent="0.3">
      <c r="A32" s="722" t="s">
        <v>2566</v>
      </c>
      <c r="B32" s="712"/>
      <c r="C32" s="711" t="s">
        <v>2567</v>
      </c>
      <c r="D32" s="711"/>
      <c r="E32" s="712"/>
      <c r="F32" s="712"/>
    </row>
    <row r="33" spans="1:6" ht="14.4" x14ac:dyDescent="0.3">
      <c r="A33" s="722" t="s">
        <v>2568</v>
      </c>
      <c r="B33" s="712"/>
      <c r="C33" s="711" t="s">
        <v>2569</v>
      </c>
      <c r="D33" s="711"/>
      <c r="E33" s="712"/>
      <c r="F33" s="712"/>
    </row>
    <row r="34" spans="1:6" ht="14.4" x14ac:dyDescent="0.3">
      <c r="A34" s="722" t="s">
        <v>2570</v>
      </c>
      <c r="B34" s="712"/>
      <c r="C34" s="711" t="s">
        <v>2571</v>
      </c>
      <c r="D34" s="711"/>
      <c r="E34" s="712"/>
      <c r="F34" s="712"/>
    </row>
    <row r="35" spans="1:6" ht="14.4" x14ac:dyDescent="0.3">
      <c r="A35" s="722" t="s">
        <v>2572</v>
      </c>
      <c r="B35" s="712"/>
      <c r="C35" s="711" t="s">
        <v>2573</v>
      </c>
      <c r="D35" s="711"/>
      <c r="E35" s="712"/>
      <c r="F35" s="712"/>
    </row>
    <row r="36" spans="1:6" ht="14.4" x14ac:dyDescent="0.3">
      <c r="A36" s="722" t="s">
        <v>2574</v>
      </c>
      <c r="B36" s="712"/>
      <c r="C36" s="711" t="s">
        <v>1153</v>
      </c>
      <c r="D36" s="711"/>
      <c r="E36" s="712"/>
      <c r="F36" s="712"/>
    </row>
    <row r="37" spans="1:6" ht="14.4" x14ac:dyDescent="0.3">
      <c r="A37" s="722" t="s">
        <v>2575</v>
      </c>
      <c r="B37" s="712"/>
      <c r="C37" s="711" t="s">
        <v>1155</v>
      </c>
      <c r="D37" s="711"/>
      <c r="E37" s="712"/>
      <c r="F37" s="712"/>
    </row>
    <row r="38" spans="1:6" ht="14.4" x14ac:dyDescent="0.3">
      <c r="A38" s="722" t="s">
        <v>2576</v>
      </c>
      <c r="B38" s="712"/>
      <c r="C38" s="711" t="s">
        <v>1158</v>
      </c>
      <c r="D38" s="711"/>
      <c r="E38" s="712"/>
      <c r="F38" s="712"/>
    </row>
    <row r="39" spans="1:6" ht="14.4" x14ac:dyDescent="0.3">
      <c r="A39" s="722" t="s">
        <v>2577</v>
      </c>
      <c r="B39" s="712"/>
      <c r="C39" s="711" t="s">
        <v>1160</v>
      </c>
      <c r="D39" s="711"/>
      <c r="E39" s="712"/>
      <c r="F39" s="712"/>
    </row>
    <row r="40" spans="1:6" ht="14.4" x14ac:dyDescent="0.3">
      <c r="A40" s="722" t="s">
        <v>2578</v>
      </c>
      <c r="B40" s="712"/>
      <c r="C40" s="711" t="s">
        <v>2579</v>
      </c>
      <c r="D40" s="711"/>
      <c r="E40" s="712"/>
      <c r="F40" s="712"/>
    </row>
    <row r="41" spans="1:6" ht="14.4" x14ac:dyDescent="0.3">
      <c r="A41" s="722" t="s">
        <v>2580</v>
      </c>
      <c r="B41" s="712"/>
      <c r="C41" s="711" t="s">
        <v>2581</v>
      </c>
      <c r="D41" s="711"/>
      <c r="E41" s="712"/>
      <c r="F41" s="712"/>
    </row>
    <row r="42" spans="1:6" ht="14.4" x14ac:dyDescent="0.3">
      <c r="A42" s="722" t="s">
        <v>2582</v>
      </c>
      <c r="B42" s="712"/>
      <c r="C42" s="711" t="s">
        <v>2583</v>
      </c>
      <c r="D42" s="711"/>
      <c r="E42" s="712"/>
      <c r="F42" s="712"/>
    </row>
    <row r="43" spans="1:6" ht="14.4" x14ac:dyDescent="0.3">
      <c r="A43" s="722" t="s">
        <v>2584</v>
      </c>
      <c r="B43" s="712"/>
      <c r="C43" s="711" t="s">
        <v>1169</v>
      </c>
      <c r="D43" s="711"/>
      <c r="E43" s="712"/>
      <c r="F43" s="712"/>
    </row>
    <row r="44" spans="1:6" ht="14.4" x14ac:dyDescent="0.3">
      <c r="A44" s="722" t="s">
        <v>2585</v>
      </c>
      <c r="B44" s="712"/>
      <c r="C44" s="711" t="s">
        <v>2586</v>
      </c>
      <c r="D44" s="711"/>
      <c r="E44" s="712"/>
      <c r="F44" s="712"/>
    </row>
    <row r="45" spans="1:6" ht="14.4" x14ac:dyDescent="0.3">
      <c r="A45" s="722" t="s">
        <v>2587</v>
      </c>
      <c r="B45" s="712"/>
      <c r="C45" s="711" t="s">
        <v>1175</v>
      </c>
      <c r="D45" s="711"/>
      <c r="E45" s="712"/>
      <c r="F45" s="712"/>
    </row>
    <row r="46" spans="1:6" ht="14.4" x14ac:dyDescent="0.3">
      <c r="A46" s="722" t="s">
        <v>2588</v>
      </c>
      <c r="B46" s="712"/>
      <c r="C46" s="711" t="s">
        <v>1177</v>
      </c>
      <c r="D46" s="711"/>
      <c r="E46" s="712"/>
      <c r="F46" s="712"/>
    </row>
    <row r="47" spans="1:6" ht="14.4" x14ac:dyDescent="0.3">
      <c r="A47" s="722" t="s">
        <v>2589</v>
      </c>
      <c r="B47" s="712"/>
      <c r="C47" s="711" t="s">
        <v>2590</v>
      </c>
      <c r="D47" s="711"/>
      <c r="E47" s="712"/>
      <c r="F47" s="712"/>
    </row>
    <row r="48" spans="1:6" ht="14.4" x14ac:dyDescent="0.3">
      <c r="A48" s="722" t="s">
        <v>2591</v>
      </c>
      <c r="B48" s="712"/>
      <c r="C48" s="711" t="s">
        <v>1182</v>
      </c>
      <c r="D48" s="711"/>
      <c r="E48" s="712"/>
      <c r="F48" s="712"/>
    </row>
    <row r="49" spans="1:6" ht="14.4" x14ac:dyDescent="0.3">
      <c r="A49" s="722" t="s">
        <v>2592</v>
      </c>
      <c r="B49" s="712"/>
      <c r="C49" s="711" t="s">
        <v>2593</v>
      </c>
      <c r="D49" s="711"/>
      <c r="E49" s="712"/>
      <c r="F49" s="712"/>
    </row>
    <row r="50" spans="1:6" ht="14.4" x14ac:dyDescent="0.3">
      <c r="A50" s="722" t="s">
        <v>2594</v>
      </c>
      <c r="B50" s="712"/>
      <c r="C50" s="711" t="s">
        <v>2595</v>
      </c>
      <c r="D50" s="711"/>
      <c r="E50" s="712"/>
      <c r="F50" s="712"/>
    </row>
    <row r="51" spans="1:6" ht="14.4" x14ac:dyDescent="0.3">
      <c r="A51" s="722" t="s">
        <v>2596</v>
      </c>
      <c r="B51" s="712"/>
      <c r="C51" s="711" t="s">
        <v>2597</v>
      </c>
      <c r="D51" s="711"/>
      <c r="E51" s="712"/>
      <c r="F51" s="712"/>
    </row>
    <row r="52" spans="1:6" ht="14.4" x14ac:dyDescent="0.3">
      <c r="A52" s="722" t="s">
        <v>2598</v>
      </c>
      <c r="B52" s="712"/>
      <c r="C52" s="711" t="s">
        <v>2599</v>
      </c>
      <c r="D52" s="711"/>
      <c r="E52" s="712"/>
      <c r="F52" s="712"/>
    </row>
    <row r="53" spans="1:6" ht="14.4" x14ac:dyDescent="0.3">
      <c r="A53" s="722" t="s">
        <v>2600</v>
      </c>
      <c r="B53" s="712"/>
      <c r="C53" s="711" t="s">
        <v>1197</v>
      </c>
      <c r="D53" s="711"/>
      <c r="E53" s="712"/>
      <c r="F53" s="712"/>
    </row>
    <row r="54" spans="1:6" ht="14.4" x14ac:dyDescent="0.3">
      <c r="A54" s="722" t="s">
        <v>2601</v>
      </c>
      <c r="B54" s="712"/>
      <c r="C54" s="711" t="s">
        <v>1199</v>
      </c>
      <c r="D54" s="711"/>
      <c r="E54" s="712"/>
      <c r="F54" s="712"/>
    </row>
    <row r="55" spans="1:6" ht="14.4" x14ac:dyDescent="0.3">
      <c r="A55" s="722" t="s">
        <v>2602</v>
      </c>
      <c r="B55" s="712"/>
      <c r="C55" s="711" t="s">
        <v>2603</v>
      </c>
      <c r="D55" s="711"/>
      <c r="E55" s="712"/>
      <c r="F55" s="712"/>
    </row>
    <row r="56" spans="1:6" ht="14.4" x14ac:dyDescent="0.3">
      <c r="A56" s="722" t="s">
        <v>2604</v>
      </c>
      <c r="B56" s="712"/>
      <c r="C56" s="711" t="s">
        <v>2605</v>
      </c>
      <c r="D56" s="711"/>
      <c r="E56" s="712"/>
      <c r="F56" s="712"/>
    </row>
    <row r="57" spans="1:6" ht="14.4" x14ac:dyDescent="0.3">
      <c r="A57" s="722" t="s">
        <v>2606</v>
      </c>
      <c r="B57" s="712"/>
      <c r="C57" s="711" t="s">
        <v>2607</v>
      </c>
      <c r="D57" s="711"/>
      <c r="E57" s="712"/>
      <c r="F57" s="712"/>
    </row>
    <row r="58" spans="1:6" ht="14.4" x14ac:dyDescent="0.3">
      <c r="A58" s="722" t="s">
        <v>2608</v>
      </c>
      <c r="B58" s="712"/>
      <c r="C58" s="711" t="s">
        <v>1210</v>
      </c>
      <c r="D58" s="711"/>
      <c r="E58" s="712"/>
      <c r="F58" s="712"/>
    </row>
    <row r="59" spans="1:6" ht="14.4" x14ac:dyDescent="0.3">
      <c r="A59" s="722" t="s">
        <v>2609</v>
      </c>
      <c r="B59" s="712"/>
      <c r="C59" s="711" t="s">
        <v>2610</v>
      </c>
      <c r="D59" s="711"/>
      <c r="E59" s="712"/>
      <c r="F59" s="712"/>
    </row>
    <row r="60" spans="1:6" ht="14.4" x14ac:dyDescent="0.3">
      <c r="A60" s="722" t="s">
        <v>2611</v>
      </c>
      <c r="B60" s="712"/>
      <c r="C60" s="711" t="s">
        <v>1214</v>
      </c>
      <c r="D60" s="711"/>
      <c r="E60" s="712"/>
      <c r="F60" s="712"/>
    </row>
    <row r="61" spans="1:6" ht="14.4" x14ac:dyDescent="0.3">
      <c r="A61" s="722" t="s">
        <v>2612</v>
      </c>
      <c r="B61" s="712"/>
      <c r="C61" s="711" t="s">
        <v>1216</v>
      </c>
      <c r="D61" s="711"/>
      <c r="E61" s="712"/>
      <c r="F61" s="712"/>
    </row>
    <row r="62" spans="1:6" ht="14.4" x14ac:dyDescent="0.3">
      <c r="A62" s="722" t="s">
        <v>2613</v>
      </c>
      <c r="B62" s="712"/>
      <c r="C62" s="711" t="s">
        <v>2614</v>
      </c>
      <c r="D62" s="711"/>
      <c r="E62" s="712"/>
      <c r="F62" s="712"/>
    </row>
    <row r="63" spans="1:6" ht="14.4" x14ac:dyDescent="0.3">
      <c r="A63" s="722" t="s">
        <v>2615</v>
      </c>
      <c r="B63" s="712"/>
      <c r="C63" s="711" t="s">
        <v>1219</v>
      </c>
      <c r="D63" s="711"/>
      <c r="E63" s="712"/>
      <c r="F63" s="712"/>
    </row>
    <row r="64" spans="1:6" ht="14.4" x14ac:dyDescent="0.3">
      <c r="A64" s="722" t="s">
        <v>2616</v>
      </c>
      <c r="B64" s="712"/>
      <c r="C64" s="711" t="s">
        <v>1223</v>
      </c>
      <c r="D64" s="711"/>
      <c r="E64" s="712"/>
      <c r="F64" s="712"/>
    </row>
    <row r="65" spans="1:6" ht="14.4" x14ac:dyDescent="0.3">
      <c r="A65" s="722" t="s">
        <v>2617</v>
      </c>
      <c r="B65" s="712"/>
      <c r="C65" s="711" t="s">
        <v>1225</v>
      </c>
      <c r="D65" s="711"/>
      <c r="E65" s="712"/>
      <c r="F65" s="712"/>
    </row>
    <row r="66" spans="1:6" ht="14.4" x14ac:dyDescent="0.3">
      <c r="A66" s="722" t="s">
        <v>2618</v>
      </c>
      <c r="B66" s="712"/>
      <c r="C66" s="711" t="s">
        <v>2619</v>
      </c>
      <c r="D66" s="711"/>
      <c r="E66" s="712"/>
      <c r="F66" s="712"/>
    </row>
    <row r="67" spans="1:6" ht="14.4" x14ac:dyDescent="0.3">
      <c r="A67" s="722" t="s">
        <v>2620</v>
      </c>
      <c r="B67" s="712"/>
      <c r="C67" s="711" t="s">
        <v>1229</v>
      </c>
      <c r="D67" s="711"/>
      <c r="E67" s="712"/>
      <c r="F67" s="712"/>
    </row>
    <row r="68" spans="1:6" ht="14.4" x14ac:dyDescent="0.3">
      <c r="A68" s="722" t="s">
        <v>2621</v>
      </c>
      <c r="B68" s="712"/>
      <c r="C68" s="711" t="s">
        <v>2622</v>
      </c>
      <c r="D68" s="711"/>
      <c r="E68" s="712"/>
      <c r="F68" s="712"/>
    </row>
    <row r="69" spans="1:6" ht="14.4" x14ac:dyDescent="0.3">
      <c r="A69" s="722" t="s">
        <v>2623</v>
      </c>
      <c r="B69" s="712"/>
      <c r="C69" s="711" t="s">
        <v>1232</v>
      </c>
      <c r="D69" s="711"/>
      <c r="E69" s="712"/>
      <c r="F69" s="712"/>
    </row>
    <row r="70" spans="1:6" ht="14.4" x14ac:dyDescent="0.3">
      <c r="A70" s="722" t="s">
        <v>2624</v>
      </c>
      <c r="B70" s="712"/>
      <c r="C70" s="711" t="s">
        <v>1234</v>
      </c>
      <c r="D70" s="711"/>
      <c r="E70" s="712"/>
      <c r="F70" s="712"/>
    </row>
    <row r="71" spans="1:6" ht="14.4" x14ac:dyDescent="0.3">
      <c r="A71" s="722" t="s">
        <v>2625</v>
      </c>
      <c r="B71" s="712"/>
      <c r="C71" s="711" t="s">
        <v>1236</v>
      </c>
      <c r="D71" s="711"/>
      <c r="E71" s="712"/>
      <c r="F71" s="712"/>
    </row>
    <row r="72" spans="1:6" ht="14.4" x14ac:dyDescent="0.3">
      <c r="A72" s="722" t="s">
        <v>2626</v>
      </c>
      <c r="B72" s="712"/>
      <c r="C72" s="711" t="s">
        <v>1239</v>
      </c>
      <c r="D72" s="711"/>
      <c r="E72" s="712"/>
      <c r="F72" s="712"/>
    </row>
    <row r="73" spans="1:6" ht="14.4" x14ac:dyDescent="0.3">
      <c r="A73" s="722" t="s">
        <v>2627</v>
      </c>
      <c r="B73" s="712"/>
      <c r="C73" s="711" t="s">
        <v>1242</v>
      </c>
      <c r="D73" s="711"/>
      <c r="E73" s="712"/>
      <c r="F73" s="712"/>
    </row>
    <row r="74" spans="1:6" ht="14.4" x14ac:dyDescent="0.3">
      <c r="A74" s="722" t="s">
        <v>2628</v>
      </c>
      <c r="B74" s="712"/>
      <c r="C74" s="711" t="s">
        <v>1244</v>
      </c>
      <c r="D74" s="711"/>
      <c r="E74" s="712"/>
      <c r="F74" s="712"/>
    </row>
    <row r="75" spans="1:6" ht="14.4" x14ac:dyDescent="0.3">
      <c r="A75" s="722" t="s">
        <v>2629</v>
      </c>
      <c r="B75" s="712"/>
      <c r="C75" s="711" t="s">
        <v>2630</v>
      </c>
      <c r="D75" s="711"/>
      <c r="E75" s="712"/>
      <c r="F75" s="712"/>
    </row>
    <row r="76" spans="1:6" ht="14.4" x14ac:dyDescent="0.3">
      <c r="A76" s="722" t="s">
        <v>2631</v>
      </c>
      <c r="B76" s="712"/>
      <c r="C76" s="711" t="s">
        <v>2632</v>
      </c>
      <c r="D76" s="711"/>
      <c r="E76" s="712"/>
      <c r="F76" s="712"/>
    </row>
    <row r="77" spans="1:6" ht="14.4" x14ac:dyDescent="0.3">
      <c r="A77" s="722" t="s">
        <v>2633</v>
      </c>
      <c r="B77" s="712"/>
      <c r="C77" s="711" t="s">
        <v>1246</v>
      </c>
      <c r="D77" s="711"/>
      <c r="E77" s="712"/>
      <c r="F77" s="712"/>
    </row>
    <row r="78" spans="1:6" ht="14.4" x14ac:dyDescent="0.3">
      <c r="A78" s="722" t="s">
        <v>2634</v>
      </c>
      <c r="B78" s="712"/>
      <c r="C78" s="711" t="s">
        <v>1248</v>
      </c>
      <c r="D78" s="711"/>
      <c r="E78" s="712"/>
      <c r="F78" s="712"/>
    </row>
    <row r="79" spans="1:6" ht="14.4" x14ac:dyDescent="0.3">
      <c r="A79" s="722" t="s">
        <v>2635</v>
      </c>
      <c r="B79" s="712"/>
      <c r="C79" s="711" t="s">
        <v>1251</v>
      </c>
      <c r="D79" s="711"/>
      <c r="E79" s="712"/>
      <c r="F79" s="712"/>
    </row>
    <row r="80" spans="1:6" ht="14.4" x14ac:dyDescent="0.3">
      <c r="A80" s="722" t="s">
        <v>2636</v>
      </c>
      <c r="B80" s="712"/>
      <c r="C80" s="711" t="s">
        <v>1253</v>
      </c>
      <c r="D80" s="711"/>
      <c r="E80" s="712"/>
      <c r="F80" s="712"/>
    </row>
    <row r="81" spans="1:6" ht="14.4" x14ac:dyDescent="0.3">
      <c r="A81" s="722" t="s">
        <v>2637</v>
      </c>
      <c r="B81" s="712"/>
      <c r="C81" s="711" t="s">
        <v>1255</v>
      </c>
      <c r="D81" s="711"/>
      <c r="E81" s="712"/>
      <c r="F81" s="712"/>
    </row>
    <row r="82" spans="1:6" ht="14.4" x14ac:dyDescent="0.3">
      <c r="A82" s="722" t="s">
        <v>2638</v>
      </c>
      <c r="B82" s="712"/>
      <c r="C82" s="711" t="s">
        <v>1259</v>
      </c>
      <c r="D82" s="711"/>
      <c r="E82" s="712"/>
      <c r="F82" s="712"/>
    </row>
    <row r="83" spans="1:6" ht="14.4" x14ac:dyDescent="0.3">
      <c r="A83" s="722" t="s">
        <v>2639</v>
      </c>
      <c r="B83" s="712"/>
      <c r="C83" s="711" t="s">
        <v>1262</v>
      </c>
      <c r="D83" s="711"/>
      <c r="E83" s="712"/>
      <c r="F83" s="712"/>
    </row>
    <row r="84" spans="1:6" ht="14.4" x14ac:dyDescent="0.3">
      <c r="A84" s="722" t="s">
        <v>2640</v>
      </c>
      <c r="B84" s="712"/>
      <c r="C84" s="711" t="s">
        <v>1264</v>
      </c>
      <c r="D84" s="711"/>
      <c r="E84" s="712"/>
      <c r="F84" s="712"/>
    </row>
    <row r="85" spans="1:6" ht="14.4" x14ac:dyDescent="0.3">
      <c r="A85" s="722" t="s">
        <v>2641</v>
      </c>
      <c r="B85" s="712"/>
      <c r="C85" s="711" t="s">
        <v>2642</v>
      </c>
      <c r="D85" s="711"/>
      <c r="E85" s="712"/>
      <c r="F85" s="712"/>
    </row>
    <row r="86" spans="1:6" ht="14.4" x14ac:dyDescent="0.3">
      <c r="A86" s="722" t="s">
        <v>2643</v>
      </c>
      <c r="B86" s="712"/>
      <c r="C86" s="711" t="s">
        <v>2644</v>
      </c>
      <c r="D86" s="711"/>
      <c r="E86" s="712"/>
      <c r="F86" s="712"/>
    </row>
    <row r="87" spans="1:6" ht="14.4" x14ac:dyDescent="0.3">
      <c r="A87" s="722" t="s">
        <v>2645</v>
      </c>
      <c r="B87" s="712"/>
      <c r="C87" s="711" t="s">
        <v>1267</v>
      </c>
      <c r="D87" s="711"/>
      <c r="E87" s="712"/>
      <c r="F87" s="712"/>
    </row>
    <row r="88" spans="1:6" ht="14.4" x14ac:dyDescent="0.3">
      <c r="A88" s="722" t="s">
        <v>2646</v>
      </c>
      <c r="B88" s="712"/>
      <c r="C88" s="711" t="s">
        <v>1273</v>
      </c>
      <c r="D88" s="711"/>
      <c r="E88" s="712"/>
      <c r="F88" s="712"/>
    </row>
    <row r="89" spans="1:6" ht="14.4" x14ac:dyDescent="0.3">
      <c r="A89" s="722" t="s">
        <v>2647</v>
      </c>
      <c r="B89" s="712"/>
      <c r="C89" s="711" t="s">
        <v>2648</v>
      </c>
      <c r="D89" s="711"/>
      <c r="E89" s="712"/>
      <c r="F89" s="712"/>
    </row>
    <row r="90" spans="1:6" ht="14.4" x14ac:dyDescent="0.3">
      <c r="A90" s="722" t="s">
        <v>2649</v>
      </c>
      <c r="B90" s="712"/>
      <c r="C90" s="711" t="s">
        <v>1275</v>
      </c>
      <c r="D90" s="711"/>
      <c r="E90" s="712"/>
      <c r="F90" s="712"/>
    </row>
    <row r="91" spans="1:6" ht="14.4" x14ac:dyDescent="0.3">
      <c r="A91" s="722" t="s">
        <v>2650</v>
      </c>
      <c r="B91" s="712"/>
      <c r="C91" s="711" t="s">
        <v>2651</v>
      </c>
      <c r="D91" s="711"/>
      <c r="E91" s="712"/>
      <c r="F91" s="712"/>
    </row>
    <row r="92" spans="1:6" ht="14.4" x14ac:dyDescent="0.3">
      <c r="A92" s="722" t="s">
        <v>2652</v>
      </c>
      <c r="B92" s="712"/>
      <c r="C92" s="711" t="s">
        <v>2653</v>
      </c>
      <c r="D92" s="711"/>
      <c r="E92" s="712"/>
      <c r="F92" s="712"/>
    </row>
    <row r="93" spans="1:6" ht="14.4" x14ac:dyDescent="0.3">
      <c r="A93" s="722" t="s">
        <v>2654</v>
      </c>
      <c r="B93" s="712"/>
      <c r="C93" s="711" t="s">
        <v>2655</v>
      </c>
      <c r="D93" s="711"/>
      <c r="E93" s="712"/>
      <c r="F93" s="712"/>
    </row>
    <row r="94" spans="1:6" ht="14.4" x14ac:dyDescent="0.3">
      <c r="A94" s="722" t="s">
        <v>2656</v>
      </c>
      <c r="B94" s="712"/>
      <c r="C94" s="711" t="s">
        <v>2657</v>
      </c>
      <c r="D94" s="711"/>
      <c r="E94" s="712"/>
      <c r="F94" s="712"/>
    </row>
    <row r="95" spans="1:6" ht="14.4" x14ac:dyDescent="0.3">
      <c r="A95" s="722" t="s">
        <v>2658</v>
      </c>
      <c r="B95" s="712"/>
      <c r="C95" s="711" t="s">
        <v>2659</v>
      </c>
      <c r="D95" s="711"/>
      <c r="E95" s="712"/>
      <c r="F95" s="712"/>
    </row>
    <row r="96" spans="1:6" ht="14.4" x14ac:dyDescent="0.3">
      <c r="A96" s="722" t="s">
        <v>2660</v>
      </c>
      <c r="B96" s="712"/>
      <c r="C96" s="711" t="s">
        <v>2661</v>
      </c>
      <c r="D96" s="711"/>
      <c r="E96" s="712"/>
      <c r="F96" s="712"/>
    </row>
    <row r="97" spans="1:6" ht="14.4" x14ac:dyDescent="0.3">
      <c r="A97" s="722" t="s">
        <v>2662</v>
      </c>
      <c r="B97" s="712"/>
      <c r="C97" s="711" t="s">
        <v>2663</v>
      </c>
      <c r="D97" s="711"/>
      <c r="E97" s="712"/>
      <c r="F97" s="712"/>
    </row>
    <row r="98" spans="1:6" ht="14.4" x14ac:dyDescent="0.3">
      <c r="A98" s="722" t="s">
        <v>2664</v>
      </c>
      <c r="B98" s="712"/>
      <c r="C98" s="711" t="s">
        <v>2665</v>
      </c>
      <c r="D98" s="711"/>
      <c r="E98" s="712"/>
      <c r="F98" s="712"/>
    </row>
    <row r="99" spans="1:6" ht="14.4" x14ac:dyDescent="0.3">
      <c r="A99" s="722" t="s">
        <v>2666</v>
      </c>
      <c r="B99" s="712"/>
      <c r="C99" s="711" t="s">
        <v>1282</v>
      </c>
      <c r="D99" s="711"/>
      <c r="E99" s="712"/>
      <c r="F99" s="712"/>
    </row>
    <row r="100" spans="1:6" ht="14.4" x14ac:dyDescent="0.3">
      <c r="A100" s="722" t="s">
        <v>2667</v>
      </c>
      <c r="B100" s="712"/>
      <c r="C100" s="711" t="s">
        <v>2668</v>
      </c>
      <c r="D100" s="711"/>
      <c r="E100" s="712"/>
      <c r="F100" s="712"/>
    </row>
    <row r="101" spans="1:6" ht="14.4" x14ac:dyDescent="0.3">
      <c r="A101" s="722" t="s">
        <v>2669</v>
      </c>
      <c r="B101" s="712"/>
      <c r="C101" s="711" t="s">
        <v>2670</v>
      </c>
      <c r="D101" s="711"/>
      <c r="E101" s="712"/>
      <c r="F101" s="712"/>
    </row>
    <row r="102" spans="1:6" ht="14.4" x14ac:dyDescent="0.3">
      <c r="A102" s="722" t="s">
        <v>2671</v>
      </c>
      <c r="B102" s="712"/>
      <c r="C102" s="711" t="s">
        <v>1285</v>
      </c>
      <c r="D102" s="711"/>
      <c r="E102" s="712"/>
      <c r="F102" s="712"/>
    </row>
    <row r="103" spans="1:6" ht="14.4" x14ac:dyDescent="0.3">
      <c r="A103" s="722" t="s">
        <v>2672</v>
      </c>
      <c r="B103" s="712"/>
      <c r="C103" s="711" t="s">
        <v>1288</v>
      </c>
      <c r="D103" s="711"/>
      <c r="E103" s="712"/>
      <c r="F103" s="712"/>
    </row>
    <row r="104" spans="1:6" ht="14.4" x14ac:dyDescent="0.3">
      <c r="A104" s="722" t="s">
        <v>2673</v>
      </c>
      <c r="B104" s="712"/>
      <c r="C104" s="711" t="s">
        <v>1291</v>
      </c>
      <c r="D104" s="711"/>
      <c r="E104" s="712"/>
      <c r="F104" s="712"/>
    </row>
    <row r="105" spans="1:6" ht="14.4" x14ac:dyDescent="0.3">
      <c r="A105" s="722" t="s">
        <v>2674</v>
      </c>
      <c r="B105" s="712"/>
      <c r="C105" s="711" t="s">
        <v>1295</v>
      </c>
      <c r="D105" s="711"/>
      <c r="E105" s="712"/>
      <c r="F105" s="712"/>
    </row>
    <row r="106" spans="1:6" ht="14.4" x14ac:dyDescent="0.3">
      <c r="A106" s="722" t="s">
        <v>2675</v>
      </c>
      <c r="B106" s="712"/>
      <c r="C106" s="711" t="s">
        <v>1298</v>
      </c>
      <c r="D106" s="711"/>
      <c r="E106" s="712"/>
      <c r="F106" s="712"/>
    </row>
    <row r="107" spans="1:6" ht="14.4" x14ac:dyDescent="0.3">
      <c r="A107" s="722" t="s">
        <v>2676</v>
      </c>
      <c r="B107" s="712"/>
      <c r="C107" s="711" t="s">
        <v>1300</v>
      </c>
      <c r="D107" s="711"/>
      <c r="E107" s="712"/>
      <c r="F107" s="712"/>
    </row>
    <row r="108" spans="1:6" ht="14.4" x14ac:dyDescent="0.3">
      <c r="A108" s="722" t="s">
        <v>2677</v>
      </c>
      <c r="B108" s="712"/>
      <c r="C108" s="711" t="s">
        <v>1303</v>
      </c>
      <c r="D108" s="711"/>
      <c r="E108" s="712"/>
      <c r="F108" s="712"/>
    </row>
    <row r="109" spans="1:6" ht="14.4" x14ac:dyDescent="0.3">
      <c r="A109" s="722" t="s">
        <v>2678</v>
      </c>
      <c r="B109" s="712"/>
      <c r="C109" s="711" t="s">
        <v>2679</v>
      </c>
      <c r="D109" s="711"/>
      <c r="E109" s="712"/>
      <c r="F109" s="712"/>
    </row>
    <row r="110" spans="1:6" ht="14.4" x14ac:dyDescent="0.3">
      <c r="A110" s="722" t="s">
        <v>2680</v>
      </c>
      <c r="B110" s="712"/>
      <c r="C110" s="711" t="s">
        <v>1305</v>
      </c>
      <c r="D110" s="711"/>
      <c r="E110" s="712"/>
      <c r="F110" s="712"/>
    </row>
    <row r="111" spans="1:6" ht="14.4" x14ac:dyDescent="0.3">
      <c r="A111" s="722" t="s">
        <v>2681</v>
      </c>
      <c r="B111" s="712"/>
      <c r="C111" s="711" t="s">
        <v>1309</v>
      </c>
      <c r="D111" s="711"/>
      <c r="E111" s="712"/>
      <c r="F111" s="712"/>
    </row>
    <row r="112" spans="1:6" ht="14.4" x14ac:dyDescent="0.3">
      <c r="A112" s="722" t="s">
        <v>2682</v>
      </c>
      <c r="B112" s="712"/>
      <c r="C112" s="711" t="s">
        <v>1312</v>
      </c>
      <c r="D112" s="711"/>
      <c r="E112" s="712"/>
      <c r="F112" s="712"/>
    </row>
    <row r="113" spans="1:6" ht="14.4" x14ac:dyDescent="0.3">
      <c r="A113" s="722" t="s">
        <v>2683</v>
      </c>
      <c r="B113" s="712"/>
      <c r="C113" s="711" t="s">
        <v>1316</v>
      </c>
      <c r="D113" s="711"/>
      <c r="E113" s="712"/>
      <c r="F113" s="712"/>
    </row>
    <row r="114" spans="1:6" ht="14.4" x14ac:dyDescent="0.3">
      <c r="A114" s="722" t="s">
        <v>2684</v>
      </c>
      <c r="B114" s="712"/>
      <c r="C114" s="711" t="s">
        <v>1319</v>
      </c>
      <c r="D114" s="711"/>
      <c r="E114" s="712"/>
      <c r="F114" s="712"/>
    </row>
    <row r="115" spans="1:6" ht="14.4" x14ac:dyDescent="0.3">
      <c r="A115" s="722" t="s">
        <v>2685</v>
      </c>
      <c r="B115" s="712"/>
      <c r="C115" s="711" t="s">
        <v>1322</v>
      </c>
      <c r="D115" s="711"/>
      <c r="E115" s="712"/>
      <c r="F115" s="712"/>
    </row>
    <row r="116" spans="1:6" ht="14.4" x14ac:dyDescent="0.3">
      <c r="A116" s="722" t="s">
        <v>2686</v>
      </c>
      <c r="B116" s="712"/>
      <c r="C116" s="711" t="s">
        <v>1325</v>
      </c>
      <c r="D116" s="711"/>
      <c r="E116" s="712"/>
      <c r="F116" s="712"/>
    </row>
    <row r="117" spans="1:6" ht="14.4" x14ac:dyDescent="0.3">
      <c r="A117" s="722" t="s">
        <v>2687</v>
      </c>
      <c r="B117" s="712"/>
      <c r="C117" s="711" t="s">
        <v>1328</v>
      </c>
      <c r="D117" s="711"/>
      <c r="E117" s="712"/>
      <c r="F117" s="712"/>
    </row>
    <row r="118" spans="1:6" ht="14.4" x14ac:dyDescent="0.3">
      <c r="A118" s="722" t="s">
        <v>2688</v>
      </c>
      <c r="B118" s="712"/>
      <c r="C118" s="711" t="s">
        <v>1331</v>
      </c>
      <c r="D118" s="711"/>
      <c r="E118" s="712"/>
      <c r="F118" s="712"/>
    </row>
    <row r="119" spans="1:6" ht="14.4" x14ac:dyDescent="0.3">
      <c r="A119" s="722" t="s">
        <v>2689</v>
      </c>
      <c r="B119" s="712"/>
      <c r="C119" s="711" t="s">
        <v>2690</v>
      </c>
      <c r="D119" s="711"/>
      <c r="E119" s="712"/>
      <c r="F119" s="712"/>
    </row>
    <row r="120" spans="1:6" ht="14.4" x14ac:dyDescent="0.3">
      <c r="A120" s="722" t="s">
        <v>2691</v>
      </c>
      <c r="B120" s="712"/>
      <c r="C120" s="711" t="s">
        <v>1334</v>
      </c>
      <c r="D120" s="711"/>
      <c r="E120" s="712"/>
      <c r="F120" s="712"/>
    </row>
    <row r="121" spans="1:6" ht="14.4" x14ac:dyDescent="0.3">
      <c r="A121" s="722" t="s">
        <v>2692</v>
      </c>
      <c r="B121" s="712"/>
      <c r="C121" s="711" t="s">
        <v>1337</v>
      </c>
      <c r="D121" s="711"/>
      <c r="E121" s="712"/>
      <c r="F121" s="712"/>
    </row>
    <row r="122" spans="1:6" ht="14.4" x14ac:dyDescent="0.3">
      <c r="A122" s="722" t="s">
        <v>2693</v>
      </c>
      <c r="B122" s="712"/>
      <c r="C122" s="711" t="s">
        <v>2694</v>
      </c>
      <c r="D122" s="711"/>
      <c r="E122" s="712"/>
      <c r="F122" s="712"/>
    </row>
    <row r="123" spans="1:6" ht="14.4" x14ac:dyDescent="0.3">
      <c r="A123" s="722" t="s">
        <v>2695</v>
      </c>
      <c r="B123" s="712"/>
      <c r="C123" s="711" t="s">
        <v>1340</v>
      </c>
      <c r="D123" s="711"/>
      <c r="E123" s="712"/>
      <c r="F123" s="712"/>
    </row>
    <row r="124" spans="1:6" ht="14.4" x14ac:dyDescent="0.3">
      <c r="A124" s="722" t="s">
        <v>2696</v>
      </c>
      <c r="B124" s="712"/>
      <c r="C124" s="711" t="s">
        <v>2697</v>
      </c>
      <c r="D124" s="711"/>
      <c r="E124" s="712"/>
      <c r="F124" s="712"/>
    </row>
    <row r="125" spans="1:6" ht="14.4" x14ac:dyDescent="0.3">
      <c r="A125" s="722" t="s">
        <v>2698</v>
      </c>
      <c r="B125" s="712"/>
      <c r="C125" s="711" t="s">
        <v>2699</v>
      </c>
      <c r="D125" s="711"/>
      <c r="E125" s="712"/>
      <c r="F125" s="712"/>
    </row>
    <row r="126" spans="1:6" ht="14.4" x14ac:dyDescent="0.3">
      <c r="A126" s="722" t="s">
        <v>2700</v>
      </c>
      <c r="B126" s="712"/>
      <c r="C126" s="711" t="s">
        <v>1343</v>
      </c>
      <c r="D126" s="711"/>
      <c r="E126" s="712"/>
      <c r="F126" s="712"/>
    </row>
    <row r="127" spans="1:6" ht="14.4" x14ac:dyDescent="0.3">
      <c r="A127" s="722" t="s">
        <v>2701</v>
      </c>
      <c r="B127" s="712"/>
      <c r="C127" s="711" t="s">
        <v>1343</v>
      </c>
      <c r="D127" s="711"/>
      <c r="E127" s="712"/>
      <c r="F127" s="712"/>
    </row>
    <row r="128" spans="1:6" ht="14.4" x14ac:dyDescent="0.3">
      <c r="A128" s="722" t="s">
        <v>2702</v>
      </c>
      <c r="B128" s="712"/>
      <c r="C128" s="711" t="s">
        <v>1346</v>
      </c>
      <c r="D128" s="711"/>
      <c r="E128" s="712"/>
      <c r="F128" s="712"/>
    </row>
    <row r="129" spans="1:6" ht="14.4" x14ac:dyDescent="0.3">
      <c r="A129" s="722" t="s">
        <v>2703</v>
      </c>
      <c r="B129" s="712"/>
      <c r="C129" s="711" t="s">
        <v>1349</v>
      </c>
      <c r="D129" s="711"/>
      <c r="E129" s="712"/>
      <c r="F129" s="712"/>
    </row>
    <row r="130" spans="1:6" ht="14.4" x14ac:dyDescent="0.3">
      <c r="A130" s="722" t="s">
        <v>2704</v>
      </c>
      <c r="B130" s="712"/>
      <c r="C130" s="711" t="s">
        <v>2705</v>
      </c>
      <c r="D130" s="711"/>
      <c r="E130" s="712"/>
      <c r="F130" s="712"/>
    </row>
    <row r="131" spans="1:6" ht="14.4" x14ac:dyDescent="0.3">
      <c r="A131" s="722" t="s">
        <v>2706</v>
      </c>
      <c r="B131" s="712"/>
      <c r="C131" s="711" t="s">
        <v>1352</v>
      </c>
      <c r="D131" s="711"/>
      <c r="E131" s="712"/>
      <c r="F131" s="712"/>
    </row>
    <row r="132" spans="1:6" ht="14.4" x14ac:dyDescent="0.3">
      <c r="A132" s="722" t="s">
        <v>2707</v>
      </c>
      <c r="B132" s="712"/>
      <c r="C132" s="711" t="s">
        <v>1355</v>
      </c>
      <c r="D132" s="711"/>
      <c r="E132" s="712"/>
      <c r="F132" s="712"/>
    </row>
    <row r="133" spans="1:6" ht="14.4" x14ac:dyDescent="0.3">
      <c r="A133" s="722" t="s">
        <v>2708</v>
      </c>
      <c r="B133" s="712"/>
      <c r="C133" s="711" t="s">
        <v>1358</v>
      </c>
      <c r="D133" s="711"/>
      <c r="E133" s="712"/>
      <c r="F133" s="712"/>
    </row>
    <row r="134" spans="1:6" ht="14.4" x14ac:dyDescent="0.3">
      <c r="A134" s="722" t="s">
        <v>2709</v>
      </c>
      <c r="B134" s="712"/>
      <c r="C134" s="711" t="s">
        <v>2710</v>
      </c>
      <c r="D134" s="711"/>
      <c r="E134" s="712"/>
      <c r="F134" s="712"/>
    </row>
    <row r="135" spans="1:6" ht="14.4" x14ac:dyDescent="0.3">
      <c r="A135" s="722" t="s">
        <v>2711</v>
      </c>
      <c r="B135" s="712"/>
      <c r="C135" s="711" t="s">
        <v>1362</v>
      </c>
      <c r="D135" s="711"/>
      <c r="E135" s="712"/>
      <c r="F135" s="712"/>
    </row>
    <row r="136" spans="1:6" ht="14.4" x14ac:dyDescent="0.3">
      <c r="A136" s="722" t="s">
        <v>2712</v>
      </c>
      <c r="B136" s="712"/>
      <c r="C136" s="711" t="s">
        <v>1364</v>
      </c>
      <c r="D136" s="711"/>
      <c r="E136" s="712"/>
      <c r="F136" s="712"/>
    </row>
    <row r="137" spans="1:6" ht="14.4" x14ac:dyDescent="0.3">
      <c r="A137" s="722" t="s">
        <v>2713</v>
      </c>
      <c r="B137" s="712"/>
      <c r="C137" s="711" t="s">
        <v>1366</v>
      </c>
      <c r="D137" s="711"/>
      <c r="E137" s="712"/>
      <c r="F137" s="712"/>
    </row>
    <row r="138" spans="1:6" ht="14.4" x14ac:dyDescent="0.3">
      <c r="A138" s="722" t="s">
        <v>2714</v>
      </c>
      <c r="B138" s="712"/>
      <c r="C138" s="711" t="s">
        <v>2715</v>
      </c>
      <c r="D138" s="711"/>
      <c r="E138" s="712"/>
      <c r="F138" s="712"/>
    </row>
    <row r="139" spans="1:6" ht="14.4" x14ac:dyDescent="0.3">
      <c r="A139" s="722" t="s">
        <v>2716</v>
      </c>
      <c r="B139" s="712"/>
      <c r="C139" s="711" t="s">
        <v>2717</v>
      </c>
      <c r="D139" s="711"/>
      <c r="E139" s="712"/>
      <c r="F139" s="712"/>
    </row>
    <row r="140" spans="1:6" ht="14.4" x14ac:dyDescent="0.3">
      <c r="A140" s="722" t="s">
        <v>2718</v>
      </c>
      <c r="B140" s="712"/>
      <c r="C140" s="711" t="s">
        <v>2719</v>
      </c>
      <c r="D140" s="711"/>
      <c r="E140" s="712"/>
      <c r="F140" s="712"/>
    </row>
    <row r="141" spans="1:6" ht="14.4" x14ac:dyDescent="0.3">
      <c r="A141" s="722" t="s">
        <v>2720</v>
      </c>
      <c r="B141" s="712"/>
      <c r="C141" s="711" t="s">
        <v>2721</v>
      </c>
      <c r="D141" s="711"/>
      <c r="E141" s="712"/>
      <c r="F141" s="712"/>
    </row>
    <row r="142" spans="1:6" ht="14.4" x14ac:dyDescent="0.3">
      <c r="A142" s="722" t="s">
        <v>2722</v>
      </c>
      <c r="B142" s="712"/>
      <c r="C142" s="711" t="s">
        <v>2723</v>
      </c>
      <c r="D142" s="711"/>
      <c r="E142" s="712"/>
      <c r="F142" s="712"/>
    </row>
    <row r="143" spans="1:6" ht="14.4" x14ac:dyDescent="0.3">
      <c r="A143" s="722" t="s">
        <v>2724</v>
      </c>
      <c r="B143" s="712"/>
      <c r="C143" s="711" t="s">
        <v>2725</v>
      </c>
      <c r="D143" s="711"/>
      <c r="E143" s="712"/>
      <c r="F143" s="712"/>
    </row>
    <row r="144" spans="1:6" ht="14.4" x14ac:dyDescent="0.3">
      <c r="A144" s="722" t="s">
        <v>2726</v>
      </c>
      <c r="B144" s="712"/>
      <c r="C144" s="711" t="s">
        <v>2727</v>
      </c>
      <c r="D144" s="711"/>
      <c r="E144" s="712"/>
      <c r="F144" s="712"/>
    </row>
    <row r="145" spans="1:6" ht="14.4" x14ac:dyDescent="0.3">
      <c r="A145" s="722" t="s">
        <v>2728</v>
      </c>
      <c r="B145" s="712"/>
      <c r="C145" s="711" t="s">
        <v>1370</v>
      </c>
      <c r="D145" s="711"/>
      <c r="E145" s="712"/>
      <c r="F145" s="712"/>
    </row>
    <row r="146" spans="1:6" ht="14.4" x14ac:dyDescent="0.3">
      <c r="A146" s="722" t="s">
        <v>2729</v>
      </c>
      <c r="B146" s="712"/>
      <c r="C146" s="711" t="s">
        <v>2730</v>
      </c>
      <c r="D146" s="711"/>
      <c r="E146" s="712"/>
      <c r="F146" s="712"/>
    </row>
    <row r="147" spans="1:6" ht="14.4" x14ac:dyDescent="0.3">
      <c r="A147" s="722" t="s">
        <v>2731</v>
      </c>
      <c r="B147" s="712"/>
      <c r="C147" s="711" t="s">
        <v>1372</v>
      </c>
      <c r="D147" s="711"/>
      <c r="E147" s="712"/>
      <c r="F147" s="712"/>
    </row>
    <row r="148" spans="1:6" ht="14.4" x14ac:dyDescent="0.3">
      <c r="A148" s="722" t="s">
        <v>2732</v>
      </c>
      <c r="B148" s="712"/>
      <c r="C148" s="711" t="s">
        <v>2733</v>
      </c>
      <c r="D148" s="711"/>
      <c r="E148" s="712"/>
      <c r="F148" s="712"/>
    </row>
    <row r="149" spans="1:6" ht="14.4" x14ac:dyDescent="0.3">
      <c r="A149" s="722" t="s">
        <v>2734</v>
      </c>
      <c r="B149" s="712"/>
      <c r="C149" s="711" t="s">
        <v>2735</v>
      </c>
      <c r="D149" s="711"/>
      <c r="E149" s="712"/>
      <c r="F149" s="712"/>
    </row>
    <row r="150" spans="1:6" ht="14.4" x14ac:dyDescent="0.3">
      <c r="A150" s="722" t="s">
        <v>2736</v>
      </c>
      <c r="B150" s="712"/>
      <c r="C150" s="711" t="s">
        <v>2737</v>
      </c>
      <c r="D150" s="711"/>
      <c r="E150" s="712"/>
      <c r="F150" s="712"/>
    </row>
    <row r="151" spans="1:6" ht="14.4" x14ac:dyDescent="0.3">
      <c r="A151" s="722" t="s">
        <v>2738</v>
      </c>
      <c r="B151" s="712"/>
      <c r="C151" s="711" t="s">
        <v>1374</v>
      </c>
      <c r="D151" s="711"/>
      <c r="E151" s="712"/>
      <c r="F151" s="712"/>
    </row>
    <row r="152" spans="1:6" ht="14.4" x14ac:dyDescent="0.3">
      <c r="A152" s="722" t="s">
        <v>2739</v>
      </c>
      <c r="B152" s="712"/>
      <c r="C152" s="711" t="s">
        <v>1376</v>
      </c>
      <c r="D152" s="711"/>
      <c r="E152" s="712"/>
      <c r="F152" s="712"/>
    </row>
    <row r="153" spans="1:6" ht="14.4" x14ac:dyDescent="0.3">
      <c r="A153" s="722" t="s">
        <v>2740</v>
      </c>
      <c r="B153" s="712"/>
      <c r="C153" s="711" t="s">
        <v>1378</v>
      </c>
      <c r="D153" s="711"/>
      <c r="E153" s="712"/>
      <c r="F153" s="712"/>
    </row>
    <row r="154" spans="1:6" ht="14.4" x14ac:dyDescent="0.3">
      <c r="A154" s="722" t="s">
        <v>2741</v>
      </c>
      <c r="B154" s="712"/>
      <c r="C154" s="711" t="s">
        <v>1380</v>
      </c>
      <c r="D154" s="711"/>
      <c r="E154" s="712"/>
      <c r="F154" s="712"/>
    </row>
    <row r="155" spans="1:6" ht="14.4" x14ac:dyDescent="0.3">
      <c r="A155" s="722" t="s">
        <v>2742</v>
      </c>
      <c r="B155" s="712"/>
      <c r="C155" s="711" t="s">
        <v>1382</v>
      </c>
      <c r="D155" s="711"/>
      <c r="E155" s="712"/>
      <c r="F155" s="712"/>
    </row>
    <row r="156" spans="1:6" ht="14.4" x14ac:dyDescent="0.3">
      <c r="A156" s="722" t="s">
        <v>2743</v>
      </c>
      <c r="B156" s="712"/>
      <c r="C156" s="711" t="s">
        <v>1384</v>
      </c>
      <c r="D156" s="711"/>
      <c r="E156" s="712"/>
      <c r="F156" s="712"/>
    </row>
    <row r="157" spans="1:6" ht="14.4" x14ac:dyDescent="0.3">
      <c r="A157" s="722" t="s">
        <v>2744</v>
      </c>
      <c r="B157" s="712"/>
      <c r="C157" s="711" t="s">
        <v>1386</v>
      </c>
      <c r="D157" s="711"/>
      <c r="E157" s="712"/>
      <c r="F157" s="712"/>
    </row>
    <row r="158" spans="1:6" ht="14.4" x14ac:dyDescent="0.3">
      <c r="A158" s="722" t="s">
        <v>2745</v>
      </c>
      <c r="B158" s="712"/>
      <c r="C158" s="711" t="s">
        <v>2746</v>
      </c>
      <c r="D158" s="711"/>
      <c r="E158" s="712"/>
      <c r="F158" s="712"/>
    </row>
    <row r="159" spans="1:6" ht="14.4" x14ac:dyDescent="0.3">
      <c r="A159" s="722" t="s">
        <v>2747</v>
      </c>
      <c r="B159" s="712"/>
      <c r="C159" s="711" t="s">
        <v>1388</v>
      </c>
      <c r="D159" s="711"/>
      <c r="E159" s="712"/>
      <c r="F159" s="712"/>
    </row>
    <row r="160" spans="1:6" ht="14.4" x14ac:dyDescent="0.3">
      <c r="A160" s="722" t="s">
        <v>2748</v>
      </c>
      <c r="B160" s="712"/>
      <c r="C160" s="711" t="s">
        <v>1390</v>
      </c>
      <c r="D160" s="711"/>
      <c r="E160" s="712"/>
      <c r="F160" s="712"/>
    </row>
    <row r="161" spans="1:6" ht="14.4" x14ac:dyDescent="0.3">
      <c r="A161" s="722" t="s">
        <v>2749</v>
      </c>
      <c r="B161" s="712"/>
      <c r="C161" s="711" t="s">
        <v>1392</v>
      </c>
      <c r="D161" s="711"/>
      <c r="E161" s="712"/>
      <c r="F161" s="712"/>
    </row>
    <row r="162" spans="1:6" ht="14.4" x14ac:dyDescent="0.3">
      <c r="A162" s="722" t="s">
        <v>2750</v>
      </c>
      <c r="B162" s="712"/>
      <c r="C162" s="711" t="s">
        <v>1394</v>
      </c>
      <c r="D162" s="711"/>
      <c r="E162" s="712"/>
      <c r="F162" s="712"/>
    </row>
    <row r="163" spans="1:6" ht="14.4" x14ac:dyDescent="0.3">
      <c r="A163" s="722" t="s">
        <v>2751</v>
      </c>
      <c r="B163" s="712"/>
      <c r="C163" s="711" t="s">
        <v>1396</v>
      </c>
      <c r="D163" s="711"/>
      <c r="E163" s="712"/>
      <c r="F163" s="712"/>
    </row>
    <row r="164" spans="1:6" ht="14.4" x14ac:dyDescent="0.3">
      <c r="A164" s="722" t="s">
        <v>2752</v>
      </c>
      <c r="B164" s="712"/>
      <c r="C164" s="711" t="s">
        <v>1398</v>
      </c>
      <c r="D164" s="711"/>
      <c r="E164" s="712"/>
      <c r="F164" s="712"/>
    </row>
    <row r="165" spans="1:6" ht="14.4" x14ac:dyDescent="0.3">
      <c r="A165" s="722" t="s">
        <v>2753</v>
      </c>
      <c r="B165" s="712"/>
      <c r="C165" s="711" t="s">
        <v>2754</v>
      </c>
      <c r="D165" s="711"/>
      <c r="E165" s="712"/>
      <c r="F165" s="712"/>
    </row>
    <row r="166" spans="1:6" ht="14.4" x14ac:dyDescent="0.3">
      <c r="A166" s="722" t="s">
        <v>2755</v>
      </c>
      <c r="B166" s="712"/>
      <c r="C166" s="711" t="s">
        <v>2756</v>
      </c>
      <c r="D166" s="711"/>
      <c r="E166" s="712"/>
      <c r="F166" s="712"/>
    </row>
    <row r="167" spans="1:6" ht="14.4" x14ac:dyDescent="0.3">
      <c r="A167" s="722" t="s">
        <v>2757</v>
      </c>
      <c r="B167" s="712"/>
      <c r="C167" s="711" t="s">
        <v>1400</v>
      </c>
      <c r="D167" s="711"/>
      <c r="E167" s="712"/>
      <c r="F167" s="712"/>
    </row>
    <row r="168" spans="1:6" ht="14.4" x14ac:dyDescent="0.3">
      <c r="A168" s="722" t="s">
        <v>2758</v>
      </c>
      <c r="B168" s="712"/>
      <c r="C168" s="711" t="s">
        <v>1402</v>
      </c>
      <c r="D168" s="711"/>
      <c r="E168" s="712"/>
      <c r="F168" s="712"/>
    </row>
    <row r="169" spans="1:6" ht="14.4" x14ac:dyDescent="0.3">
      <c r="A169" s="722" t="s">
        <v>2759</v>
      </c>
      <c r="B169" s="712"/>
      <c r="C169" s="711" t="s">
        <v>1404</v>
      </c>
      <c r="D169" s="711"/>
      <c r="E169" s="712"/>
      <c r="F169" s="712"/>
    </row>
    <row r="170" spans="1:6" ht="14.4" x14ac:dyDescent="0.3">
      <c r="A170" s="722" t="s">
        <v>2760</v>
      </c>
      <c r="B170" s="712"/>
      <c r="C170" s="711" t="s">
        <v>1406</v>
      </c>
      <c r="D170" s="711"/>
      <c r="E170" s="712"/>
      <c r="F170" s="712"/>
    </row>
    <row r="171" spans="1:6" ht="14.4" x14ac:dyDescent="0.3">
      <c r="A171" s="722" t="s">
        <v>2761</v>
      </c>
      <c r="B171" s="712"/>
      <c r="C171" s="711" t="s">
        <v>2762</v>
      </c>
      <c r="D171" s="711"/>
      <c r="E171" s="712"/>
      <c r="F171" s="712"/>
    </row>
    <row r="172" spans="1:6" ht="14.4" x14ac:dyDescent="0.3">
      <c r="A172" s="722" t="s">
        <v>2763</v>
      </c>
      <c r="B172" s="712"/>
      <c r="C172" s="711" t="s">
        <v>1408</v>
      </c>
      <c r="D172" s="711"/>
      <c r="E172" s="712"/>
      <c r="F172" s="712"/>
    </row>
    <row r="173" spans="1:6" ht="14.4" x14ac:dyDescent="0.3">
      <c r="A173" s="722" t="s">
        <v>2764</v>
      </c>
      <c r="B173" s="712"/>
      <c r="C173" s="711" t="s">
        <v>1410</v>
      </c>
      <c r="D173" s="711"/>
      <c r="E173" s="712"/>
      <c r="F173" s="712"/>
    </row>
    <row r="174" spans="1:6" ht="14.4" x14ac:dyDescent="0.3">
      <c r="A174" s="722" t="s">
        <v>2765</v>
      </c>
      <c r="B174" s="712"/>
      <c r="C174" s="711" t="s">
        <v>1412</v>
      </c>
      <c r="D174" s="711"/>
      <c r="E174" s="712"/>
      <c r="F174" s="712"/>
    </row>
    <row r="175" spans="1:6" ht="14.4" x14ac:dyDescent="0.3">
      <c r="A175" s="722" t="s">
        <v>2766</v>
      </c>
      <c r="B175" s="712"/>
      <c r="C175" s="711" t="s">
        <v>1414</v>
      </c>
      <c r="D175" s="711"/>
      <c r="E175" s="712"/>
      <c r="F175" s="712"/>
    </row>
    <row r="176" spans="1:6" ht="14.4" x14ac:dyDescent="0.3">
      <c r="A176" s="722" t="s">
        <v>2767</v>
      </c>
      <c r="B176" s="712"/>
      <c r="C176" s="711" t="s">
        <v>1416</v>
      </c>
      <c r="D176" s="711"/>
      <c r="E176" s="712"/>
      <c r="F176" s="712"/>
    </row>
    <row r="177" spans="1:6" ht="14.4" x14ac:dyDescent="0.3">
      <c r="A177" s="722" t="s">
        <v>2768</v>
      </c>
      <c r="B177" s="712"/>
      <c r="C177" s="711" t="s">
        <v>1418</v>
      </c>
      <c r="D177" s="711"/>
      <c r="E177" s="712"/>
      <c r="F177" s="712"/>
    </row>
    <row r="178" spans="1:6" ht="14.4" x14ac:dyDescent="0.3">
      <c r="A178" s="722" t="s">
        <v>2769</v>
      </c>
      <c r="B178" s="712"/>
      <c r="C178" s="711" t="s">
        <v>1420</v>
      </c>
      <c r="D178" s="711"/>
      <c r="E178" s="712"/>
      <c r="F178" s="712"/>
    </row>
    <row r="179" spans="1:6" ht="14.4" x14ac:dyDescent="0.3">
      <c r="A179" s="722" t="s">
        <v>2770</v>
      </c>
      <c r="B179" s="712"/>
      <c r="C179" s="711" t="s">
        <v>1422</v>
      </c>
      <c r="D179" s="711"/>
      <c r="E179" s="712"/>
      <c r="F179" s="712"/>
    </row>
    <row r="180" spans="1:6" ht="14.4" x14ac:dyDescent="0.3">
      <c r="A180" s="722" t="s">
        <v>2771</v>
      </c>
      <c r="B180" s="712"/>
      <c r="C180" s="711" t="s">
        <v>1424</v>
      </c>
      <c r="D180" s="711"/>
      <c r="E180" s="712"/>
      <c r="F180" s="712"/>
    </row>
    <row r="181" spans="1:6" ht="14.4" x14ac:dyDescent="0.3">
      <c r="A181" s="722" t="s">
        <v>2772</v>
      </c>
      <c r="B181" s="712"/>
      <c r="C181" s="711" t="s">
        <v>1426</v>
      </c>
      <c r="D181" s="711"/>
      <c r="E181" s="712"/>
      <c r="F181" s="712"/>
    </row>
    <row r="182" spans="1:6" ht="14.4" x14ac:dyDescent="0.3">
      <c r="A182" s="722" t="s">
        <v>2773</v>
      </c>
      <c r="B182" s="712"/>
      <c r="C182" s="711" t="s">
        <v>1428</v>
      </c>
      <c r="D182" s="711"/>
      <c r="E182" s="712"/>
      <c r="F182" s="712"/>
    </row>
    <row r="183" spans="1:6" ht="14.4" x14ac:dyDescent="0.3">
      <c r="A183" s="722" t="s">
        <v>2774</v>
      </c>
      <c r="B183" s="712"/>
      <c r="C183" s="711" t="s">
        <v>2775</v>
      </c>
      <c r="D183" s="711"/>
      <c r="E183" s="712"/>
      <c r="F183" s="712"/>
    </row>
    <row r="184" spans="1:6" ht="14.4" x14ac:dyDescent="0.3">
      <c r="A184" s="722" t="s">
        <v>2776</v>
      </c>
      <c r="B184" s="712"/>
      <c r="C184" s="711" t="s">
        <v>1430</v>
      </c>
      <c r="D184" s="711"/>
      <c r="E184" s="712"/>
      <c r="F184" s="712"/>
    </row>
    <row r="185" spans="1:6" ht="14.4" x14ac:dyDescent="0.3">
      <c r="A185" s="722" t="s">
        <v>2777</v>
      </c>
      <c r="B185" s="712"/>
      <c r="C185" s="711" t="s">
        <v>2778</v>
      </c>
      <c r="D185" s="711"/>
      <c r="E185" s="712"/>
      <c r="F185" s="712"/>
    </row>
    <row r="186" spans="1:6" ht="14.4" x14ac:dyDescent="0.3">
      <c r="A186" s="722" t="s">
        <v>2779</v>
      </c>
      <c r="B186" s="712"/>
      <c r="C186" s="711" t="s">
        <v>1434</v>
      </c>
      <c r="D186" s="711"/>
      <c r="E186" s="712"/>
      <c r="F186" s="712"/>
    </row>
    <row r="187" spans="1:6" ht="14.4" x14ac:dyDescent="0.3">
      <c r="A187" s="722" t="s">
        <v>2780</v>
      </c>
      <c r="B187" s="712"/>
      <c r="C187" s="711" t="s">
        <v>1436</v>
      </c>
      <c r="D187" s="711"/>
      <c r="E187" s="712"/>
      <c r="F187" s="712"/>
    </row>
    <row r="188" spans="1:6" ht="14.4" x14ac:dyDescent="0.3">
      <c r="A188" s="722" t="s">
        <v>2781</v>
      </c>
      <c r="B188" s="712"/>
      <c r="C188" s="711" t="s">
        <v>1438</v>
      </c>
      <c r="D188" s="711"/>
      <c r="E188" s="712"/>
      <c r="F188" s="712"/>
    </row>
    <row r="189" spans="1:6" ht="14.4" x14ac:dyDescent="0.3">
      <c r="A189" s="722" t="s">
        <v>2782</v>
      </c>
      <c r="B189" s="712"/>
      <c r="C189" s="711" t="s">
        <v>2783</v>
      </c>
      <c r="D189" s="711"/>
      <c r="E189" s="712"/>
      <c r="F189" s="712"/>
    </row>
    <row r="190" spans="1:6" ht="14.4" x14ac:dyDescent="0.3">
      <c r="A190" s="722" t="s">
        <v>2784</v>
      </c>
      <c r="B190" s="712"/>
      <c r="C190" s="711" t="s">
        <v>1434</v>
      </c>
      <c r="D190" s="711"/>
      <c r="E190" s="712"/>
      <c r="F190" s="712"/>
    </row>
    <row r="191" spans="1:6" ht="14.4" x14ac:dyDescent="0.3">
      <c r="A191" s="722" t="s">
        <v>2785</v>
      </c>
      <c r="B191" s="712"/>
      <c r="C191" s="711" t="s">
        <v>2786</v>
      </c>
      <c r="D191" s="711"/>
      <c r="E191" s="712"/>
      <c r="F191" s="712"/>
    </row>
    <row r="192" spans="1:6" ht="14.4" x14ac:dyDescent="0.3">
      <c r="A192" s="722" t="s">
        <v>2787</v>
      </c>
      <c r="B192" s="712"/>
      <c r="C192" s="711" t="s">
        <v>2788</v>
      </c>
      <c r="D192" s="711"/>
      <c r="E192" s="712"/>
      <c r="F192" s="712"/>
    </row>
    <row r="193" spans="1:6" ht="14.4" x14ac:dyDescent="0.3">
      <c r="A193" s="722" t="s">
        <v>2789</v>
      </c>
      <c r="B193" s="712"/>
      <c r="C193" s="711" t="s">
        <v>2790</v>
      </c>
      <c r="D193" s="711"/>
      <c r="E193" s="712"/>
      <c r="F193" s="712"/>
    </row>
    <row r="194" spans="1:6" ht="14.4" x14ac:dyDescent="0.3">
      <c r="A194" s="722" t="s">
        <v>2791</v>
      </c>
      <c r="B194" s="712"/>
      <c r="C194" s="711" t="s">
        <v>1440</v>
      </c>
      <c r="D194" s="711"/>
      <c r="E194" s="712"/>
      <c r="F194" s="712"/>
    </row>
    <row r="195" spans="1:6" ht="14.4" x14ac:dyDescent="0.3">
      <c r="A195" s="722" t="s">
        <v>2792</v>
      </c>
      <c r="B195" s="712"/>
      <c r="C195" s="711" t="s">
        <v>1442</v>
      </c>
      <c r="D195" s="711"/>
      <c r="E195" s="712"/>
      <c r="F195" s="712"/>
    </row>
    <row r="196" spans="1:6" ht="14.4" x14ac:dyDescent="0.3">
      <c r="A196" s="722" t="s">
        <v>2793</v>
      </c>
      <c r="B196" s="712"/>
      <c r="C196" s="711" t="s">
        <v>1444</v>
      </c>
      <c r="D196" s="711"/>
      <c r="E196" s="712"/>
      <c r="F196" s="712"/>
    </row>
    <row r="197" spans="1:6" ht="14.4" x14ac:dyDescent="0.3">
      <c r="A197" s="722" t="s">
        <v>2794</v>
      </c>
      <c r="B197" s="712"/>
      <c r="C197" s="711" t="s">
        <v>2795</v>
      </c>
      <c r="D197" s="711"/>
      <c r="E197" s="712"/>
      <c r="F197" s="712"/>
    </row>
    <row r="198" spans="1:6" ht="14.4" x14ac:dyDescent="0.3">
      <c r="A198" s="722" t="s">
        <v>2796</v>
      </c>
      <c r="B198" s="712"/>
      <c r="C198" s="711" t="s">
        <v>1446</v>
      </c>
      <c r="D198" s="711"/>
      <c r="E198" s="712"/>
      <c r="F198" s="712"/>
    </row>
    <row r="199" spans="1:6" ht="14.4" x14ac:dyDescent="0.3">
      <c r="A199" s="722" t="s">
        <v>2797</v>
      </c>
      <c r="B199" s="712"/>
      <c r="C199" s="711" t="s">
        <v>2798</v>
      </c>
      <c r="D199" s="711"/>
      <c r="E199" s="712"/>
      <c r="F199" s="712"/>
    </row>
    <row r="200" spans="1:6" ht="14.4" x14ac:dyDescent="0.3">
      <c r="A200" s="722" t="s">
        <v>2799</v>
      </c>
      <c r="B200" s="712"/>
      <c r="C200" s="711" t="s">
        <v>1448</v>
      </c>
      <c r="D200" s="711"/>
      <c r="E200" s="712"/>
      <c r="F200" s="712"/>
    </row>
    <row r="201" spans="1:6" ht="14.4" x14ac:dyDescent="0.3">
      <c r="A201" s="722" t="s">
        <v>2800</v>
      </c>
      <c r="B201" s="712"/>
      <c r="C201" s="711" t="s">
        <v>1450</v>
      </c>
      <c r="D201" s="711"/>
      <c r="E201" s="712"/>
      <c r="F201" s="712"/>
    </row>
    <row r="202" spans="1:6" ht="14.4" x14ac:dyDescent="0.3">
      <c r="A202" s="722" t="s">
        <v>2801</v>
      </c>
      <c r="B202" s="712"/>
      <c r="C202" s="711" t="s">
        <v>2802</v>
      </c>
      <c r="D202" s="711"/>
      <c r="E202" s="712"/>
      <c r="F202" s="712"/>
    </row>
    <row r="203" spans="1:6" ht="14.4" x14ac:dyDescent="0.3">
      <c r="A203" s="722" t="s">
        <v>2803</v>
      </c>
      <c r="B203" s="712"/>
      <c r="C203" s="711" t="s">
        <v>2804</v>
      </c>
      <c r="D203" s="711"/>
      <c r="E203" s="712"/>
      <c r="F203" s="712"/>
    </row>
    <row r="204" spans="1:6" ht="14.4" x14ac:dyDescent="0.3">
      <c r="A204" s="722" t="s">
        <v>2805</v>
      </c>
      <c r="B204" s="712"/>
      <c r="C204" s="711" t="s">
        <v>1456</v>
      </c>
      <c r="D204" s="711"/>
      <c r="E204" s="712"/>
      <c r="F204" s="712"/>
    </row>
    <row r="205" spans="1:6" ht="14.4" x14ac:dyDescent="0.3">
      <c r="A205" s="722" t="s">
        <v>2806</v>
      </c>
      <c r="B205" s="712"/>
      <c r="C205" s="711" t="s">
        <v>1458</v>
      </c>
      <c r="D205" s="711"/>
      <c r="E205" s="712"/>
      <c r="F205" s="712"/>
    </row>
    <row r="206" spans="1:6" ht="14.4" x14ac:dyDescent="0.3">
      <c r="A206" s="722" t="s">
        <v>2807</v>
      </c>
      <c r="B206" s="712"/>
      <c r="C206" s="711" t="s">
        <v>1460</v>
      </c>
      <c r="D206" s="711"/>
      <c r="E206" s="712"/>
      <c r="F206" s="712"/>
    </row>
    <row r="207" spans="1:6" ht="14.4" x14ac:dyDescent="0.3">
      <c r="A207" s="722" t="s">
        <v>2808</v>
      </c>
      <c r="B207" s="712"/>
      <c r="C207" s="711" t="s">
        <v>1462</v>
      </c>
      <c r="D207" s="711"/>
      <c r="E207" s="712"/>
      <c r="F207" s="712"/>
    </row>
    <row r="208" spans="1:6" ht="14.4" x14ac:dyDescent="0.3">
      <c r="A208" s="722" t="s">
        <v>2809</v>
      </c>
      <c r="B208" s="712"/>
      <c r="C208" s="711" t="s">
        <v>1466</v>
      </c>
      <c r="D208" s="711"/>
      <c r="E208" s="712"/>
      <c r="F208" s="712"/>
    </row>
    <row r="209" spans="1:6" ht="14.4" x14ac:dyDescent="0.3">
      <c r="A209" s="722" t="s">
        <v>2810</v>
      </c>
      <c r="B209" s="712"/>
      <c r="C209" s="711" t="s">
        <v>2811</v>
      </c>
      <c r="D209" s="711"/>
      <c r="E209" s="712"/>
      <c r="F209" s="712"/>
    </row>
    <row r="210" spans="1:6" ht="14.4" x14ac:dyDescent="0.3">
      <c r="A210" s="722" t="s">
        <v>2812</v>
      </c>
      <c r="B210" s="712"/>
      <c r="C210" s="711" t="s">
        <v>1470</v>
      </c>
      <c r="D210" s="711"/>
      <c r="E210" s="712"/>
      <c r="F210" s="712"/>
    </row>
    <row r="211" spans="1:6" ht="14.4" x14ac:dyDescent="0.3">
      <c r="A211" s="722" t="s">
        <v>2813</v>
      </c>
      <c r="B211" s="712"/>
      <c r="C211" s="711" t="s">
        <v>2814</v>
      </c>
      <c r="D211" s="711"/>
      <c r="E211" s="712"/>
      <c r="F211" s="712"/>
    </row>
    <row r="212" spans="1:6" ht="14.4" x14ac:dyDescent="0.3">
      <c r="A212" s="722" t="s">
        <v>2815</v>
      </c>
      <c r="B212" s="712"/>
      <c r="C212" s="711" t="s">
        <v>1474</v>
      </c>
      <c r="D212" s="711"/>
      <c r="E212" s="712"/>
      <c r="F212" s="712"/>
    </row>
    <row r="213" spans="1:6" ht="14.4" x14ac:dyDescent="0.3">
      <c r="A213" s="722" t="s">
        <v>2816</v>
      </c>
      <c r="B213" s="712"/>
      <c r="C213" s="711" t="s">
        <v>1476</v>
      </c>
      <c r="D213" s="711"/>
      <c r="E213" s="712"/>
      <c r="F213" s="712"/>
    </row>
    <row r="214" spans="1:6" ht="14.4" x14ac:dyDescent="0.3">
      <c r="A214" s="722" t="s">
        <v>2817</v>
      </c>
      <c r="B214" s="712"/>
      <c r="C214" s="711" t="s">
        <v>1468</v>
      </c>
      <c r="D214" s="711"/>
      <c r="E214" s="712"/>
      <c r="F214" s="712"/>
    </row>
    <row r="215" spans="1:6" ht="14.4" x14ac:dyDescent="0.3">
      <c r="A215" s="722" t="s">
        <v>2818</v>
      </c>
      <c r="B215" s="712"/>
      <c r="C215" s="711" t="s">
        <v>2819</v>
      </c>
      <c r="D215" s="711"/>
      <c r="E215" s="712"/>
      <c r="F215" s="712"/>
    </row>
    <row r="216" spans="1:6" ht="14.4" x14ac:dyDescent="0.3">
      <c r="A216" s="722" t="s">
        <v>2820</v>
      </c>
      <c r="B216" s="712"/>
      <c r="C216" s="711" t="s">
        <v>2821</v>
      </c>
      <c r="D216" s="711"/>
      <c r="E216" s="712"/>
      <c r="F216" s="712"/>
    </row>
    <row r="217" spans="1:6" ht="14.4" x14ac:dyDescent="0.3">
      <c r="A217" s="722" t="s">
        <v>2822</v>
      </c>
      <c r="B217" s="712"/>
      <c r="C217" s="711" t="s">
        <v>1482</v>
      </c>
      <c r="D217" s="711"/>
      <c r="E217" s="712"/>
      <c r="F217" s="712"/>
    </row>
    <row r="218" spans="1:6" ht="14.4" x14ac:dyDescent="0.3">
      <c r="A218" s="722" t="s">
        <v>2823</v>
      </c>
      <c r="B218" s="712"/>
      <c r="C218" s="711" t="s">
        <v>1484</v>
      </c>
      <c r="D218" s="711"/>
      <c r="E218" s="712"/>
      <c r="F218" s="712"/>
    </row>
    <row r="219" spans="1:6" ht="14.4" x14ac:dyDescent="0.3">
      <c r="A219" s="722" t="s">
        <v>2824</v>
      </c>
      <c r="B219" s="712"/>
      <c r="C219" s="711" t="s">
        <v>1486</v>
      </c>
      <c r="D219" s="711"/>
      <c r="E219" s="712"/>
      <c r="F219" s="712"/>
    </row>
    <row r="220" spans="1:6" ht="14.4" x14ac:dyDescent="0.3">
      <c r="A220" s="722" t="s">
        <v>2825</v>
      </c>
      <c r="B220" s="712"/>
      <c r="C220" s="711" t="s">
        <v>1488</v>
      </c>
      <c r="D220" s="711"/>
      <c r="E220" s="712"/>
      <c r="F220" s="712"/>
    </row>
    <row r="221" spans="1:6" ht="14.4" x14ac:dyDescent="0.3">
      <c r="A221" s="722" t="s">
        <v>2826</v>
      </c>
      <c r="B221" s="712"/>
      <c r="C221" s="711" t="s">
        <v>1490</v>
      </c>
      <c r="D221" s="711"/>
      <c r="E221" s="712"/>
      <c r="F221" s="712"/>
    </row>
    <row r="222" spans="1:6" ht="14.4" x14ac:dyDescent="0.3">
      <c r="A222" s="722" t="s">
        <v>2827</v>
      </c>
      <c r="B222" s="712"/>
      <c r="C222" s="711" t="s">
        <v>1492</v>
      </c>
      <c r="D222" s="711"/>
      <c r="E222" s="712"/>
      <c r="F222" s="712"/>
    </row>
    <row r="223" spans="1:6" ht="14.4" x14ac:dyDescent="0.3">
      <c r="A223" s="722" t="s">
        <v>2828</v>
      </c>
      <c r="B223" s="712"/>
      <c r="C223" s="711" t="s">
        <v>1494</v>
      </c>
      <c r="D223" s="711"/>
      <c r="E223" s="712"/>
      <c r="F223" s="712"/>
    </row>
    <row r="224" spans="1:6" ht="14.4" x14ac:dyDescent="0.3">
      <c r="A224" s="722" t="s">
        <v>2829</v>
      </c>
      <c r="B224" s="712"/>
      <c r="C224" s="711" t="s">
        <v>1496</v>
      </c>
      <c r="D224" s="711"/>
      <c r="E224" s="712"/>
      <c r="F224" s="712"/>
    </row>
    <row r="225" spans="1:6" ht="14.4" x14ac:dyDescent="0.3">
      <c r="A225" s="722" t="s">
        <v>2830</v>
      </c>
      <c r="B225" s="712"/>
      <c r="C225" s="711"/>
      <c r="D225" s="711" t="s">
        <v>2831</v>
      </c>
      <c r="E225" s="712"/>
      <c r="F225" s="712"/>
    </row>
    <row r="226" spans="1:6" ht="14.4" x14ac:dyDescent="0.3">
      <c r="A226" s="722" t="s">
        <v>2832</v>
      </c>
      <c r="B226" s="712"/>
      <c r="C226" s="711"/>
      <c r="D226" s="711" t="s">
        <v>2833</v>
      </c>
      <c r="E226" s="712"/>
      <c r="F226" s="712"/>
    </row>
    <row r="227" spans="1:6" ht="14.4" x14ac:dyDescent="0.3">
      <c r="A227" s="722" t="s">
        <v>2834</v>
      </c>
      <c r="B227" s="712"/>
      <c r="C227" s="711"/>
      <c r="D227" s="711" t="s">
        <v>2835</v>
      </c>
      <c r="E227" s="712"/>
      <c r="F227" s="712"/>
    </row>
    <row r="228" spans="1:6" ht="14.4" x14ac:dyDescent="0.3">
      <c r="A228" s="722" t="s">
        <v>2836</v>
      </c>
      <c r="B228" s="712"/>
      <c r="C228" s="711"/>
      <c r="D228" s="711" t="s">
        <v>2837</v>
      </c>
      <c r="E228" s="712"/>
      <c r="F228" s="712"/>
    </row>
    <row r="229" spans="1:6" ht="14.4" x14ac:dyDescent="0.3">
      <c r="A229" s="722" t="s">
        <v>2838</v>
      </c>
      <c r="B229" s="712"/>
      <c r="C229" s="711"/>
      <c r="D229" s="711" t="s">
        <v>2839</v>
      </c>
      <c r="E229" s="712"/>
      <c r="F229" s="712"/>
    </row>
    <row r="230" spans="1:6" ht="14.4" x14ac:dyDescent="0.3">
      <c r="A230" s="722" t="s">
        <v>2840</v>
      </c>
      <c r="B230" s="712"/>
      <c r="C230" s="711"/>
      <c r="D230" s="711" t="s">
        <v>2841</v>
      </c>
      <c r="E230" s="712"/>
      <c r="F230" s="712"/>
    </row>
    <row r="231" spans="1:6" ht="14.4" x14ac:dyDescent="0.3">
      <c r="A231" s="722" t="s">
        <v>2842</v>
      </c>
      <c r="B231" s="712"/>
      <c r="C231" s="711"/>
      <c r="D231" s="711" t="s">
        <v>1650</v>
      </c>
      <c r="E231" s="712"/>
      <c r="F231" s="712"/>
    </row>
    <row r="232" spans="1:6" ht="14.4" x14ac:dyDescent="0.3">
      <c r="A232" s="722" t="s">
        <v>2843</v>
      </c>
      <c r="B232" s="712"/>
      <c r="C232" s="711"/>
      <c r="D232" s="711" t="s">
        <v>1654</v>
      </c>
      <c r="E232" s="712"/>
      <c r="F232" s="712"/>
    </row>
    <row r="233" spans="1:6" ht="14.4" x14ac:dyDescent="0.3">
      <c r="A233" s="722" t="s">
        <v>2844</v>
      </c>
      <c r="B233" s="712"/>
      <c r="C233" s="711"/>
      <c r="D233" s="711" t="s">
        <v>2845</v>
      </c>
      <c r="E233" s="712"/>
      <c r="F233" s="712"/>
    </row>
    <row r="234" spans="1:6" ht="14.4" x14ac:dyDescent="0.3">
      <c r="A234" s="722" t="s">
        <v>2846</v>
      </c>
      <c r="B234" s="712"/>
      <c r="C234" s="711"/>
      <c r="D234" s="711" t="s">
        <v>1763</v>
      </c>
      <c r="E234" s="712"/>
      <c r="F234" s="712"/>
    </row>
    <row r="235" spans="1:6" ht="14.4" x14ac:dyDescent="0.3">
      <c r="A235" s="722" t="s">
        <v>2847</v>
      </c>
      <c r="B235" s="712"/>
      <c r="C235" s="711"/>
      <c r="D235" s="711" t="s">
        <v>2848</v>
      </c>
      <c r="E235" s="712"/>
      <c r="F235" s="712"/>
    </row>
    <row r="236" spans="1:6" ht="14.4" x14ac:dyDescent="0.3">
      <c r="A236" s="722" t="s">
        <v>2849</v>
      </c>
      <c r="B236" s="712"/>
      <c r="C236" s="711"/>
      <c r="D236" s="711" t="s">
        <v>1601</v>
      </c>
      <c r="E236" s="712"/>
      <c r="F236" s="712"/>
    </row>
    <row r="237" spans="1:6" ht="14.4" x14ac:dyDescent="0.3">
      <c r="A237" s="722" t="s">
        <v>2850</v>
      </c>
      <c r="B237" s="712"/>
      <c r="C237" s="711"/>
      <c r="D237" s="711" t="s">
        <v>2851</v>
      </c>
      <c r="E237" s="712"/>
      <c r="F237" s="712"/>
    </row>
    <row r="238" spans="1:6" ht="14.4" x14ac:dyDescent="0.3">
      <c r="A238" s="722" t="s">
        <v>2852</v>
      </c>
      <c r="B238" s="712"/>
      <c r="C238" s="711"/>
      <c r="D238" s="711" t="s">
        <v>2853</v>
      </c>
      <c r="E238" s="712"/>
      <c r="F238" s="712"/>
    </row>
    <row r="239" spans="1:6" ht="14.4" x14ac:dyDescent="0.3">
      <c r="A239" s="722" t="s">
        <v>2854</v>
      </c>
      <c r="B239" s="712"/>
      <c r="C239" s="711"/>
      <c r="D239" s="711" t="s">
        <v>1871</v>
      </c>
      <c r="E239" s="712"/>
      <c r="F239" s="712"/>
    </row>
    <row r="240" spans="1:6" ht="14.4" x14ac:dyDescent="0.3">
      <c r="A240" s="722" t="s">
        <v>2855</v>
      </c>
      <c r="B240" s="712"/>
      <c r="C240" s="711"/>
      <c r="D240" s="711" t="s">
        <v>2856</v>
      </c>
      <c r="E240" s="712"/>
      <c r="F240" s="712"/>
    </row>
    <row r="241" spans="1:6" ht="14.4" x14ac:dyDescent="0.3">
      <c r="A241" s="722" t="s">
        <v>2857</v>
      </c>
      <c r="B241" s="712"/>
      <c r="C241" s="711"/>
      <c r="D241" s="711" t="s">
        <v>2858</v>
      </c>
      <c r="E241" s="712"/>
      <c r="F241" s="712"/>
    </row>
    <row r="242" spans="1:6" ht="14.4" x14ac:dyDescent="0.3">
      <c r="A242" s="722" t="s">
        <v>2859</v>
      </c>
      <c r="B242" s="712"/>
      <c r="C242" s="711"/>
      <c r="D242" s="711" t="s">
        <v>2860</v>
      </c>
      <c r="E242" s="712"/>
      <c r="F242" s="712"/>
    </row>
    <row r="243" spans="1:6" ht="14.4" x14ac:dyDescent="0.3">
      <c r="A243" s="722" t="s">
        <v>2861</v>
      </c>
      <c r="B243" s="712"/>
      <c r="C243" s="711"/>
      <c r="D243" s="711" t="s">
        <v>2862</v>
      </c>
      <c r="E243" s="712"/>
      <c r="F243" s="712"/>
    </row>
    <row r="244" spans="1:6" ht="14.4" x14ac:dyDescent="0.3">
      <c r="A244" s="722" t="s">
        <v>2863</v>
      </c>
      <c r="B244" s="712"/>
      <c r="C244" s="711"/>
      <c r="D244" s="711" t="s">
        <v>2864</v>
      </c>
      <c r="E244" s="712"/>
      <c r="F244" s="712"/>
    </row>
    <row r="245" spans="1:6" ht="14.4" x14ac:dyDescent="0.3">
      <c r="A245" s="722" t="s">
        <v>2865</v>
      </c>
      <c r="B245" s="712"/>
      <c r="C245" s="711"/>
      <c r="D245" s="711" t="s">
        <v>2866</v>
      </c>
      <c r="E245" s="712"/>
      <c r="F245" s="712"/>
    </row>
    <row r="246" spans="1:6" ht="14.4" x14ac:dyDescent="0.3">
      <c r="A246" s="722" t="s">
        <v>2867</v>
      </c>
      <c r="B246" s="712"/>
      <c r="C246" s="711"/>
      <c r="D246" s="711" t="s">
        <v>2868</v>
      </c>
      <c r="E246" s="712"/>
      <c r="F246" s="712"/>
    </row>
    <row r="247" spans="1:6" ht="14.4" x14ac:dyDescent="0.3">
      <c r="A247" s="722" t="s">
        <v>2869</v>
      </c>
      <c r="B247" s="712"/>
      <c r="C247" s="711"/>
      <c r="D247" s="711" t="s">
        <v>2870</v>
      </c>
      <c r="E247" s="712"/>
      <c r="F247" s="712"/>
    </row>
    <row r="248" spans="1:6" ht="14.4" x14ac:dyDescent="0.3">
      <c r="A248" s="722" t="s">
        <v>2871</v>
      </c>
      <c r="B248" s="712"/>
      <c r="C248" s="711"/>
      <c r="D248" s="711" t="s">
        <v>2872</v>
      </c>
      <c r="E248" s="712"/>
      <c r="F248" s="712"/>
    </row>
    <row r="249" spans="1:6" ht="14.4" x14ac:dyDescent="0.3">
      <c r="A249" s="722" t="s">
        <v>2873</v>
      </c>
      <c r="B249" s="712"/>
      <c r="C249" s="711"/>
      <c r="D249" s="711" t="s">
        <v>2874</v>
      </c>
      <c r="E249" s="712"/>
      <c r="F249" s="712"/>
    </row>
    <row r="250" spans="1:6" ht="14.4" x14ac:dyDescent="0.3">
      <c r="A250" s="722" t="s">
        <v>2875</v>
      </c>
      <c r="B250" s="712"/>
      <c r="C250" s="711"/>
      <c r="D250" s="711" t="s">
        <v>2876</v>
      </c>
      <c r="E250" s="712"/>
      <c r="F250" s="712"/>
    </row>
    <row r="251" spans="1:6" ht="14.4" x14ac:dyDescent="0.3">
      <c r="A251" s="722" t="s">
        <v>2877</v>
      </c>
      <c r="B251" s="712"/>
      <c r="C251" s="711"/>
      <c r="D251" s="711" t="s">
        <v>2878</v>
      </c>
      <c r="E251" s="712"/>
      <c r="F251" s="712"/>
    </row>
    <row r="252" spans="1:6" ht="14.4" x14ac:dyDescent="0.3">
      <c r="A252" s="722" t="s">
        <v>2879</v>
      </c>
      <c r="B252" s="712"/>
      <c r="C252" s="711"/>
      <c r="D252" s="711" t="s">
        <v>2880</v>
      </c>
      <c r="E252" s="712"/>
      <c r="F252" s="712"/>
    </row>
    <row r="253" spans="1:6" ht="14.4" x14ac:dyDescent="0.3">
      <c r="A253" s="722" t="s">
        <v>2881</v>
      </c>
      <c r="B253" s="712"/>
      <c r="C253" s="711"/>
      <c r="D253" s="711" t="s">
        <v>2882</v>
      </c>
      <c r="E253" s="712"/>
      <c r="F253" s="712"/>
    </row>
    <row r="254" spans="1:6" ht="14.4" x14ac:dyDescent="0.3">
      <c r="A254" s="722" t="s">
        <v>2883</v>
      </c>
      <c r="B254" s="712"/>
      <c r="C254" s="711"/>
      <c r="D254" s="711" t="s">
        <v>2884</v>
      </c>
      <c r="E254" s="712"/>
      <c r="F254" s="712"/>
    </row>
    <row r="255" spans="1:6" ht="14.4" x14ac:dyDescent="0.3">
      <c r="A255" s="722" t="s">
        <v>2885</v>
      </c>
      <c r="B255" s="712"/>
      <c r="C255" s="711"/>
      <c r="D255" s="711" t="s">
        <v>2886</v>
      </c>
      <c r="E255" s="712"/>
      <c r="F255" s="712"/>
    </row>
    <row r="256" spans="1:6" ht="14.4" x14ac:dyDescent="0.3">
      <c r="A256" s="722" t="s">
        <v>2887</v>
      </c>
      <c r="B256" s="712"/>
      <c r="C256" s="711"/>
      <c r="D256" s="711" t="s">
        <v>2888</v>
      </c>
      <c r="E256" s="712"/>
      <c r="F256" s="712"/>
    </row>
    <row r="257" spans="1:6" ht="14.4" x14ac:dyDescent="0.3">
      <c r="A257" s="722" t="s">
        <v>2889</v>
      </c>
      <c r="B257" s="712"/>
      <c r="C257" s="711"/>
      <c r="D257" s="711" t="s">
        <v>2890</v>
      </c>
      <c r="E257" s="712"/>
      <c r="F257" s="712"/>
    </row>
    <row r="258" spans="1:6" ht="14.4" x14ac:dyDescent="0.3">
      <c r="A258" s="722" t="s">
        <v>2891</v>
      </c>
      <c r="B258" s="712"/>
      <c r="C258" s="711"/>
      <c r="D258" s="711" t="s">
        <v>2892</v>
      </c>
      <c r="E258" s="712"/>
      <c r="F258" s="712"/>
    </row>
    <row r="259" spans="1:6" ht="14.4" x14ac:dyDescent="0.3">
      <c r="A259" s="722" t="s">
        <v>2893</v>
      </c>
      <c r="B259" s="712"/>
      <c r="C259" s="711"/>
      <c r="D259" s="711" t="s">
        <v>2523</v>
      </c>
      <c r="E259" s="712"/>
      <c r="F259" s="712"/>
    </row>
    <row r="260" spans="1:6" ht="14.4" x14ac:dyDescent="0.3">
      <c r="A260" s="722" t="s">
        <v>2894</v>
      </c>
      <c r="B260" s="712"/>
      <c r="C260" s="711"/>
      <c r="D260" s="711" t="s">
        <v>2895</v>
      </c>
      <c r="E260" s="712"/>
      <c r="F260" s="712"/>
    </row>
    <row r="261" spans="1:6" ht="14.4" x14ac:dyDescent="0.3">
      <c r="A261" s="722" t="s">
        <v>2896</v>
      </c>
      <c r="B261" s="712"/>
      <c r="C261" s="711"/>
      <c r="D261" s="711" t="s">
        <v>2897</v>
      </c>
      <c r="E261" s="712"/>
      <c r="F261" s="712"/>
    </row>
    <row r="262" spans="1:6" ht="14.4" x14ac:dyDescent="0.3">
      <c r="A262" s="722" t="s">
        <v>2898</v>
      </c>
      <c r="B262" s="712"/>
      <c r="C262" s="711"/>
      <c r="D262" s="711" t="s">
        <v>2899</v>
      </c>
      <c r="E262" s="712"/>
      <c r="F262" s="712"/>
    </row>
    <row r="263" spans="1:6" ht="14.4" x14ac:dyDescent="0.3">
      <c r="A263" s="722" t="s">
        <v>2900</v>
      </c>
      <c r="B263" s="712"/>
      <c r="C263" s="711"/>
      <c r="D263" s="711" t="s">
        <v>2901</v>
      </c>
      <c r="E263" s="712"/>
      <c r="F263" s="712"/>
    </row>
    <row r="264" spans="1:6" ht="14.4" x14ac:dyDescent="0.3">
      <c r="A264" s="722" t="s">
        <v>2902</v>
      </c>
      <c r="B264" s="712"/>
      <c r="C264" s="711"/>
      <c r="D264" s="711" t="s">
        <v>2903</v>
      </c>
      <c r="E264" s="712"/>
      <c r="F264" s="712"/>
    </row>
    <row r="265" spans="1:6" ht="14.4" x14ac:dyDescent="0.3">
      <c r="A265" s="722" t="s">
        <v>2904</v>
      </c>
      <c r="B265" s="712"/>
      <c r="C265" s="711"/>
      <c r="D265" s="711" t="s">
        <v>2905</v>
      </c>
      <c r="E265" s="712"/>
      <c r="F265" s="712"/>
    </row>
    <row r="266" spans="1:6" ht="14.4" x14ac:dyDescent="0.3">
      <c r="A266" s="722" t="s">
        <v>2906</v>
      </c>
      <c r="B266" s="712"/>
      <c r="C266" s="711"/>
      <c r="D266" s="711" t="s">
        <v>2907</v>
      </c>
      <c r="E266" s="712"/>
      <c r="F266" s="712"/>
    </row>
    <row r="267" spans="1:6" ht="14.4" x14ac:dyDescent="0.3">
      <c r="A267" s="722" t="s">
        <v>2908</v>
      </c>
      <c r="B267" s="712"/>
      <c r="C267" s="711"/>
      <c r="D267" s="711" t="s">
        <v>2909</v>
      </c>
      <c r="E267" s="712"/>
      <c r="F267" s="712"/>
    </row>
    <row r="268" spans="1:6" ht="14.4" x14ac:dyDescent="0.3">
      <c r="A268" s="722" t="s">
        <v>2910</v>
      </c>
      <c r="B268" s="712"/>
      <c r="C268" s="711"/>
      <c r="D268" s="711" t="s">
        <v>2911</v>
      </c>
      <c r="E268" s="712"/>
      <c r="F268" s="712"/>
    </row>
    <row r="269" spans="1:6" ht="14.4" x14ac:dyDescent="0.3">
      <c r="A269" s="722" t="s">
        <v>2912</v>
      </c>
      <c r="B269" s="712"/>
      <c r="C269" s="711"/>
      <c r="D269" s="711" t="s">
        <v>2913</v>
      </c>
      <c r="E269" s="712"/>
      <c r="F269" s="712"/>
    </row>
    <row r="270" spans="1:6" ht="14.4" x14ac:dyDescent="0.3">
      <c r="A270" s="722" t="s">
        <v>2914</v>
      </c>
      <c r="B270" s="712"/>
      <c r="C270" s="711"/>
      <c r="D270" s="711" t="s">
        <v>2915</v>
      </c>
      <c r="E270" s="712"/>
      <c r="F270" s="712"/>
    </row>
    <row r="271" spans="1:6" ht="14.4" x14ac:dyDescent="0.3">
      <c r="A271" s="722" t="s">
        <v>2916</v>
      </c>
      <c r="B271" s="712"/>
      <c r="C271" s="711"/>
      <c r="D271" s="711" t="s">
        <v>2917</v>
      </c>
      <c r="E271" s="712"/>
      <c r="F271" s="712"/>
    </row>
    <row r="272" spans="1:6" ht="14.4" x14ac:dyDescent="0.3">
      <c r="A272" s="722" t="s">
        <v>2918</v>
      </c>
      <c r="B272" s="712"/>
      <c r="C272" s="711"/>
      <c r="D272" s="711" t="s">
        <v>2919</v>
      </c>
      <c r="E272" s="712"/>
      <c r="F272" s="712"/>
    </row>
    <row r="273" spans="1:6" ht="14.4" x14ac:dyDescent="0.3">
      <c r="A273" s="722" t="s">
        <v>2920</v>
      </c>
      <c r="B273" s="712"/>
      <c r="C273" s="711"/>
      <c r="D273" s="711" t="s">
        <v>2921</v>
      </c>
      <c r="E273" s="712"/>
      <c r="F273" s="712"/>
    </row>
    <row r="274" spans="1:6" ht="14.4" x14ac:dyDescent="0.3">
      <c r="A274" s="722" t="s">
        <v>2922</v>
      </c>
      <c r="B274" s="712"/>
      <c r="C274" s="711"/>
      <c r="D274" s="711" t="s">
        <v>2923</v>
      </c>
      <c r="E274" s="712"/>
      <c r="F274" s="712"/>
    </row>
    <row r="275" spans="1:6" ht="14.4" x14ac:dyDescent="0.3">
      <c r="A275" s="722" t="s">
        <v>2924</v>
      </c>
      <c r="B275" s="712"/>
      <c r="C275" s="711"/>
      <c r="D275" s="711" t="s">
        <v>2925</v>
      </c>
      <c r="E275" s="712"/>
      <c r="F275" s="712"/>
    </row>
    <row r="276" spans="1:6" ht="14.4" x14ac:dyDescent="0.3">
      <c r="A276" s="722" t="s">
        <v>2926</v>
      </c>
      <c r="B276" s="712"/>
      <c r="C276" s="711"/>
      <c r="D276" s="711" t="s">
        <v>2927</v>
      </c>
      <c r="E276" s="712"/>
      <c r="F276" s="712"/>
    </row>
    <row r="277" spans="1:6" ht="14.4" x14ac:dyDescent="0.3">
      <c r="A277" s="722" t="s">
        <v>2928</v>
      </c>
      <c r="B277" s="712"/>
      <c r="C277" s="711"/>
      <c r="D277" s="711" t="s">
        <v>2929</v>
      </c>
      <c r="E277" s="712"/>
      <c r="F277" s="712"/>
    </row>
    <row r="278" spans="1:6" ht="14.4" x14ac:dyDescent="0.3">
      <c r="A278" s="722" t="s">
        <v>2930</v>
      </c>
      <c r="B278" s="712"/>
      <c r="C278" s="711"/>
      <c r="D278" s="711" t="s">
        <v>2931</v>
      </c>
      <c r="E278" s="712"/>
      <c r="F278" s="712"/>
    </row>
    <row r="279" spans="1:6" ht="14.4" x14ac:dyDescent="0.3">
      <c r="A279" s="722" t="s">
        <v>2932</v>
      </c>
      <c r="B279" s="712"/>
      <c r="C279" s="711"/>
      <c r="D279" s="711" t="s">
        <v>2933</v>
      </c>
      <c r="E279" s="712"/>
      <c r="F279" s="712"/>
    </row>
    <row r="280" spans="1:6" ht="14.4" x14ac:dyDescent="0.3">
      <c r="A280" s="722" t="s">
        <v>2934</v>
      </c>
      <c r="B280" s="712"/>
      <c r="C280" s="711"/>
      <c r="D280" s="711" t="s">
        <v>2935</v>
      </c>
      <c r="E280" s="712"/>
      <c r="F280" s="712"/>
    </row>
    <row r="281" spans="1:6" ht="14.4" x14ac:dyDescent="0.3">
      <c r="A281" s="722" t="s">
        <v>2936</v>
      </c>
      <c r="B281" s="712"/>
      <c r="C281" s="711"/>
      <c r="D281" s="711" t="s">
        <v>2937</v>
      </c>
      <c r="E281" s="712"/>
      <c r="F281" s="712"/>
    </row>
    <row r="282" spans="1:6" ht="14.4" x14ac:dyDescent="0.3">
      <c r="A282" s="722" t="s">
        <v>2938</v>
      </c>
      <c r="B282" s="712"/>
      <c r="C282" s="711"/>
      <c r="D282" s="711" t="s">
        <v>2939</v>
      </c>
      <c r="E282" s="712"/>
      <c r="F282" s="712"/>
    </row>
    <row r="283" spans="1:6" ht="14.4" x14ac:dyDescent="0.3">
      <c r="A283" s="722" t="s">
        <v>2940</v>
      </c>
      <c r="B283" s="712"/>
      <c r="C283" s="711"/>
      <c r="D283" s="504" t="s">
        <v>2941</v>
      </c>
      <c r="E283" s="712"/>
      <c r="F283" s="712"/>
    </row>
    <row r="284" spans="1:6" ht="14.4" x14ac:dyDescent="0.3">
      <c r="A284" s="722" t="s">
        <v>2942</v>
      </c>
      <c r="B284" s="712"/>
      <c r="C284" s="711"/>
      <c r="D284" s="711" t="s">
        <v>1817</v>
      </c>
      <c r="E284" s="712"/>
      <c r="F284" s="712"/>
    </row>
    <row r="285" spans="1:6" ht="14.4" x14ac:dyDescent="0.3">
      <c r="A285" s="722" t="s">
        <v>2943</v>
      </c>
      <c r="B285" s="712"/>
      <c r="C285" s="711"/>
      <c r="D285" s="711" t="s">
        <v>2944</v>
      </c>
      <c r="E285" s="712"/>
      <c r="F285" s="712"/>
    </row>
    <row r="286" spans="1:6" ht="14.4" x14ac:dyDescent="0.3">
      <c r="A286" s="722" t="s">
        <v>2945</v>
      </c>
      <c r="B286" s="712"/>
      <c r="C286" s="711"/>
      <c r="D286" s="711" t="s">
        <v>2946</v>
      </c>
      <c r="E286" s="712"/>
      <c r="F286" s="712"/>
    </row>
    <row r="287" spans="1:6" ht="53.4" x14ac:dyDescent="0.3">
      <c r="A287" s="722" t="s">
        <v>2947</v>
      </c>
      <c r="B287" s="712"/>
      <c r="C287" s="711"/>
      <c r="D287" s="711"/>
      <c r="E287" s="712" t="s">
        <v>1454</v>
      </c>
      <c r="F287" s="712"/>
    </row>
    <row r="288" spans="1:6" ht="53.4" x14ac:dyDescent="0.3">
      <c r="A288" s="722" t="s">
        <v>2948</v>
      </c>
      <c r="B288" s="712"/>
      <c r="C288" s="711"/>
      <c r="D288" s="711"/>
      <c r="E288" s="712" t="s">
        <v>1452</v>
      </c>
      <c r="F288" s="712"/>
    </row>
    <row r="289" spans="1:6" ht="66.599999999999994" x14ac:dyDescent="0.3">
      <c r="A289" s="722" t="s">
        <v>2949</v>
      </c>
      <c r="B289" s="712"/>
      <c r="C289" s="711"/>
      <c r="D289" s="711"/>
      <c r="E289" s="712" t="s">
        <v>1464</v>
      </c>
      <c r="F289" s="712"/>
    </row>
    <row r="290" spans="1:6" ht="14.4" x14ac:dyDescent="0.3">
      <c r="A290" s="722" t="s">
        <v>2950</v>
      </c>
      <c r="B290" s="712"/>
      <c r="C290" s="711"/>
      <c r="D290" s="711"/>
      <c r="E290" s="712" t="s">
        <v>1478</v>
      </c>
      <c r="F290" s="712"/>
    </row>
    <row r="291" spans="1:6" ht="66.599999999999994" x14ac:dyDescent="0.3">
      <c r="A291" s="722" t="s">
        <v>2951</v>
      </c>
      <c r="B291" s="712"/>
      <c r="C291" s="711"/>
      <c r="D291" s="711"/>
      <c r="E291" s="712" t="s">
        <v>1194</v>
      </c>
      <c r="F291" s="712"/>
    </row>
    <row r="292" spans="1:6" ht="27" x14ac:dyDescent="0.3">
      <c r="A292" s="722" t="s">
        <v>2952</v>
      </c>
      <c r="B292" s="712"/>
      <c r="C292" s="711"/>
      <c r="D292" s="711"/>
      <c r="E292" s="712" t="s">
        <v>2953</v>
      </c>
      <c r="F292" s="712"/>
    </row>
    <row r="293" spans="1:6" ht="40.200000000000003" x14ac:dyDescent="0.3">
      <c r="A293" s="722" t="s">
        <v>2954</v>
      </c>
      <c r="B293" s="712"/>
      <c r="C293" s="711"/>
      <c r="D293" s="711"/>
      <c r="E293" s="712" t="s">
        <v>2955</v>
      </c>
      <c r="F293" s="712"/>
    </row>
    <row r="294" spans="1:6" ht="53.4" x14ac:dyDescent="0.3">
      <c r="A294" s="722" t="s">
        <v>2956</v>
      </c>
      <c r="B294" s="712"/>
      <c r="C294" s="711"/>
      <c r="D294" s="711"/>
      <c r="E294" s="712" t="s">
        <v>2957</v>
      </c>
      <c r="F294" s="712"/>
    </row>
    <row r="295" spans="1:6" ht="40.200000000000003" x14ac:dyDescent="0.3">
      <c r="A295" s="722" t="s">
        <v>2958</v>
      </c>
      <c r="B295" s="712"/>
      <c r="C295" s="711"/>
      <c r="D295" s="711"/>
      <c r="E295" s="712" t="s">
        <v>1201</v>
      </c>
      <c r="F295" s="712"/>
    </row>
    <row r="296" spans="1:6" ht="66.599999999999994" x14ac:dyDescent="0.3">
      <c r="A296" s="722" t="s">
        <v>2959</v>
      </c>
      <c r="B296" s="712"/>
      <c r="C296" s="711"/>
      <c r="D296" s="711"/>
      <c r="E296" s="712" t="s">
        <v>1212</v>
      </c>
      <c r="F296" s="712"/>
    </row>
    <row r="297" spans="1:6" ht="40.200000000000003" x14ac:dyDescent="0.3">
      <c r="A297" s="722" t="s">
        <v>2960</v>
      </c>
      <c r="B297" s="712"/>
      <c r="C297" s="711"/>
      <c r="D297" s="711"/>
      <c r="E297" s="712" t="s">
        <v>2961</v>
      </c>
      <c r="F297" s="712"/>
    </row>
    <row r="298" spans="1:6" ht="79.8" x14ac:dyDescent="0.3">
      <c r="A298" s="722" t="s">
        <v>2962</v>
      </c>
      <c r="B298" s="712"/>
      <c r="C298" s="711"/>
      <c r="D298" s="711"/>
      <c r="E298" s="712" t="s">
        <v>1123</v>
      </c>
      <c r="F298" s="712"/>
    </row>
    <row r="299" spans="1:6" ht="40.200000000000003" x14ac:dyDescent="0.3">
      <c r="A299" s="722" t="s">
        <v>2963</v>
      </c>
      <c r="B299" s="712"/>
      <c r="C299" s="711"/>
      <c r="D299" s="711"/>
      <c r="E299" s="712" t="s">
        <v>2964</v>
      </c>
      <c r="F299" s="712"/>
    </row>
    <row r="300" spans="1:6" ht="40.200000000000003" x14ac:dyDescent="0.3">
      <c r="A300" s="722" t="s">
        <v>2965</v>
      </c>
      <c r="B300" s="712"/>
      <c r="C300" s="711"/>
      <c r="D300" s="711"/>
      <c r="E300" s="712" t="s">
        <v>2966</v>
      </c>
      <c r="F300" s="712"/>
    </row>
    <row r="301" spans="1:6" ht="27" x14ac:dyDescent="0.3">
      <c r="A301" s="722" t="s">
        <v>2967</v>
      </c>
      <c r="B301" s="712"/>
      <c r="C301" s="711"/>
      <c r="D301" s="711"/>
      <c r="E301" s="712" t="s">
        <v>1135</v>
      </c>
      <c r="F301" s="712"/>
    </row>
    <row r="302" spans="1:6" ht="27" x14ac:dyDescent="0.3">
      <c r="A302" s="722" t="s">
        <v>2968</v>
      </c>
      <c r="B302" s="712"/>
      <c r="C302" s="711"/>
      <c r="D302" s="711"/>
      <c r="E302" s="712" t="s">
        <v>2969</v>
      </c>
      <c r="F302" s="712"/>
    </row>
    <row r="303" spans="1:6" ht="79.8" x14ac:dyDescent="0.3">
      <c r="A303" s="722" t="s">
        <v>2970</v>
      </c>
      <c r="B303" s="712"/>
      <c r="C303" s="711"/>
      <c r="D303" s="711"/>
      <c r="E303" s="712" t="s">
        <v>2971</v>
      </c>
      <c r="F303" s="712"/>
    </row>
    <row r="304" spans="1:6" ht="27" x14ac:dyDescent="0.3">
      <c r="A304" s="722" t="s">
        <v>2972</v>
      </c>
      <c r="B304" s="712"/>
      <c r="C304" s="711"/>
      <c r="D304" s="711"/>
      <c r="E304" s="712" t="s">
        <v>2973</v>
      </c>
      <c r="F304" s="712"/>
    </row>
    <row r="305" spans="1:6" ht="53.4" x14ac:dyDescent="0.3">
      <c r="A305" s="722" t="s">
        <v>2974</v>
      </c>
      <c r="B305" s="712"/>
      <c r="C305" s="711"/>
      <c r="D305" s="711"/>
      <c r="E305" s="712" t="s">
        <v>2975</v>
      </c>
      <c r="F305" s="712"/>
    </row>
    <row r="306" spans="1:6" ht="27" x14ac:dyDescent="0.3">
      <c r="A306" s="722" t="s">
        <v>2976</v>
      </c>
      <c r="B306" s="712"/>
      <c r="C306" s="711"/>
      <c r="D306" s="711"/>
      <c r="E306" s="712" t="s">
        <v>2977</v>
      </c>
      <c r="F306" s="712"/>
    </row>
    <row r="307" spans="1:6" ht="27" x14ac:dyDescent="0.3">
      <c r="A307" s="722" t="s">
        <v>2978</v>
      </c>
      <c r="B307" s="712"/>
      <c r="C307" s="711"/>
      <c r="D307" s="711"/>
      <c r="E307" s="712" t="s">
        <v>2979</v>
      </c>
      <c r="F307" s="712"/>
    </row>
    <row r="308" spans="1:6" ht="40.200000000000003" x14ac:dyDescent="0.3">
      <c r="A308" s="722" t="s">
        <v>2980</v>
      </c>
      <c r="B308" s="712"/>
      <c r="C308" s="711"/>
      <c r="D308" s="711"/>
      <c r="E308" s="712" t="s">
        <v>2981</v>
      </c>
      <c r="F308" s="712"/>
    </row>
    <row r="309" spans="1:6" ht="14.4" x14ac:dyDescent="0.3">
      <c r="A309" s="722" t="s">
        <v>2982</v>
      </c>
      <c r="B309" s="712"/>
      <c r="C309" s="711"/>
      <c r="D309" s="711"/>
      <c r="E309" s="712" t="s">
        <v>2983</v>
      </c>
      <c r="F309" s="712"/>
    </row>
    <row r="310" spans="1:6" ht="14.4" x14ac:dyDescent="0.3">
      <c r="A310" s="722" t="s">
        <v>2984</v>
      </c>
      <c r="B310" s="727"/>
      <c r="C310" s="711"/>
      <c r="D310" s="711"/>
      <c r="E310" s="712" t="s">
        <v>2985</v>
      </c>
      <c r="F310" s="727"/>
    </row>
    <row r="311" spans="1:6" ht="27" x14ac:dyDescent="0.3">
      <c r="A311" s="722" t="s">
        <v>2986</v>
      </c>
      <c r="B311" s="727"/>
      <c r="C311" s="711"/>
      <c r="D311" s="711"/>
      <c r="E311" s="712" t="s">
        <v>2987</v>
      </c>
      <c r="F311" s="727"/>
    </row>
    <row r="312" spans="1:6" ht="27" x14ac:dyDescent="0.3">
      <c r="A312" s="722" t="s">
        <v>2988</v>
      </c>
      <c r="B312" s="727"/>
      <c r="C312" s="711"/>
      <c r="D312" s="711"/>
      <c r="E312" s="712" t="s">
        <v>2989</v>
      </c>
      <c r="F312" s="727"/>
    </row>
  </sheetData>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37"/>
  <sheetViews>
    <sheetView workbookViewId="0">
      <selection sqref="A1:XFD1048576"/>
    </sheetView>
  </sheetViews>
  <sheetFormatPr defaultColWidth="9.109375" defaultRowHeight="13.2" x14ac:dyDescent="0.25"/>
  <cols>
    <col min="1" max="1" width="9.109375" style="504"/>
    <col min="2" max="2" width="36" style="504" customWidth="1"/>
    <col min="3" max="4" width="23.109375" style="504" customWidth="1"/>
    <col min="5" max="5" width="20.88671875" style="504" customWidth="1"/>
    <col min="6" max="6" width="19" style="504" customWidth="1"/>
    <col min="7" max="7" width="20.6640625" style="504" customWidth="1"/>
    <col min="8" max="8" width="20" style="504" customWidth="1"/>
    <col min="9" max="16384" width="9.109375" style="504"/>
  </cols>
  <sheetData>
    <row r="1" spans="1:12" ht="27" customHeight="1" x14ac:dyDescent="0.3">
      <c r="A1" s="682" t="s">
        <v>676</v>
      </c>
      <c r="B1" s="683"/>
      <c r="C1" s="683"/>
      <c r="D1" s="683"/>
      <c r="E1" s="683"/>
      <c r="F1" s="683"/>
      <c r="G1" s="683"/>
      <c r="H1" s="683"/>
      <c r="I1" s="683"/>
      <c r="J1" s="683"/>
      <c r="K1" s="683"/>
      <c r="L1" s="683"/>
    </row>
    <row r="2" spans="1:12" ht="15" thickBot="1" x14ac:dyDescent="0.35">
      <c r="A2" s="683"/>
      <c r="B2" s="683"/>
      <c r="C2" s="683"/>
      <c r="D2" s="683"/>
      <c r="E2" s="683"/>
      <c r="F2" s="683"/>
      <c r="G2" s="683"/>
      <c r="H2" s="683"/>
      <c r="I2" s="683"/>
      <c r="J2" s="683"/>
      <c r="K2" s="683"/>
      <c r="L2" s="683"/>
    </row>
    <row r="3" spans="1:12" ht="29.4" thickBot="1" x14ac:dyDescent="0.35">
      <c r="A3" s="690" t="s">
        <v>234</v>
      </c>
      <c r="B3" s="688" t="s">
        <v>569</v>
      </c>
      <c r="C3" s="688" t="s">
        <v>570</v>
      </c>
      <c r="D3" s="688" t="s">
        <v>848</v>
      </c>
      <c r="E3" s="688" t="s">
        <v>571</v>
      </c>
      <c r="F3" s="688" t="s">
        <v>572</v>
      </c>
      <c r="G3" s="688" t="s">
        <v>573</v>
      </c>
      <c r="H3" s="691" t="s">
        <v>535</v>
      </c>
      <c r="I3" s="683"/>
      <c r="J3" s="683"/>
      <c r="K3" s="683"/>
      <c r="L3" s="683"/>
    </row>
    <row r="4" spans="1:12" ht="15" thickBot="1" x14ac:dyDescent="0.35">
      <c r="A4" s="728" t="s">
        <v>568</v>
      </c>
      <c r="B4" s="729" t="s">
        <v>2990</v>
      </c>
      <c r="C4" s="730" t="s">
        <v>2991</v>
      </c>
      <c r="D4" s="731"/>
      <c r="E4" s="732"/>
      <c r="F4" s="733"/>
      <c r="G4" s="734"/>
      <c r="H4" s="730"/>
      <c r="I4" s="683"/>
      <c r="J4" s="683"/>
      <c r="K4" s="683"/>
      <c r="L4" s="683"/>
    </row>
    <row r="5" spans="1:12" ht="14.4" x14ac:dyDescent="0.3">
      <c r="A5" s="728" t="s">
        <v>574</v>
      </c>
      <c r="B5" s="735" t="s">
        <v>2992</v>
      </c>
      <c r="C5" s="730" t="s">
        <v>2991</v>
      </c>
      <c r="D5" s="736"/>
      <c r="E5" s="737"/>
      <c r="F5" s="738"/>
      <c r="G5" s="739"/>
      <c r="H5" s="740"/>
      <c r="I5" s="683"/>
      <c r="J5" s="683"/>
      <c r="K5" s="683"/>
      <c r="L5" s="683"/>
    </row>
    <row r="6" spans="1:12" ht="14.4" x14ac:dyDescent="0.3">
      <c r="A6" s="728" t="s">
        <v>2993</v>
      </c>
      <c r="B6" s="735" t="s">
        <v>2994</v>
      </c>
      <c r="C6" s="740" t="s">
        <v>2995</v>
      </c>
      <c r="D6" s="736"/>
      <c r="E6" s="737"/>
      <c r="F6" s="738"/>
      <c r="G6" s="739"/>
      <c r="H6" s="740"/>
      <c r="I6" s="683"/>
      <c r="J6" s="683"/>
      <c r="K6" s="683"/>
      <c r="L6" s="683"/>
    </row>
    <row r="7" spans="1:12" ht="14.4" x14ac:dyDescent="0.3">
      <c r="A7" s="728" t="s">
        <v>2996</v>
      </c>
      <c r="B7" s="735" t="s">
        <v>2997</v>
      </c>
      <c r="C7" s="740" t="s">
        <v>2991</v>
      </c>
      <c r="D7" s="736"/>
      <c r="E7" s="737"/>
      <c r="F7" s="738"/>
      <c r="G7" s="739"/>
      <c r="H7" s="740"/>
      <c r="I7" s="683"/>
      <c r="J7" s="683"/>
      <c r="K7" s="683"/>
      <c r="L7" s="683"/>
    </row>
    <row r="8" spans="1:12" ht="14.4" x14ac:dyDescent="0.3">
      <c r="A8" s="728" t="s">
        <v>2998</v>
      </c>
      <c r="B8" s="735" t="s">
        <v>2999</v>
      </c>
      <c r="C8" s="740" t="s">
        <v>2991</v>
      </c>
      <c r="D8" s="736"/>
      <c r="E8" s="737"/>
      <c r="F8" s="738"/>
      <c r="G8" s="739"/>
      <c r="H8" s="740"/>
      <c r="I8" s="683"/>
      <c r="J8" s="683"/>
      <c r="K8" s="683"/>
      <c r="L8" s="683"/>
    </row>
    <row r="9" spans="1:12" ht="14.4" x14ac:dyDescent="0.3">
      <c r="A9" s="728" t="s">
        <v>3000</v>
      </c>
      <c r="B9" s="735" t="s">
        <v>3001</v>
      </c>
      <c r="C9" s="741" t="s">
        <v>2991</v>
      </c>
      <c r="D9" s="742"/>
      <c r="E9" s="736"/>
      <c r="F9" s="738"/>
      <c r="G9" s="741"/>
      <c r="H9" s="740"/>
      <c r="I9" s="683"/>
      <c r="J9" s="683"/>
      <c r="K9" s="683"/>
      <c r="L9" s="683"/>
    </row>
    <row r="10" spans="1:12" ht="14.4" x14ac:dyDescent="0.3">
      <c r="A10" s="728" t="s">
        <v>3002</v>
      </c>
      <c r="B10" s="735" t="s">
        <v>3003</v>
      </c>
      <c r="C10" s="741" t="s">
        <v>2991</v>
      </c>
      <c r="D10" s="742"/>
      <c r="E10" s="736"/>
      <c r="F10" s="738"/>
      <c r="G10" s="741"/>
      <c r="H10" s="740"/>
      <c r="I10" s="683"/>
      <c r="J10" s="683"/>
      <c r="K10" s="683"/>
      <c r="L10" s="683"/>
    </row>
    <row r="11" spans="1:12" ht="14.4" x14ac:dyDescent="0.3">
      <c r="A11" s="728" t="s">
        <v>3004</v>
      </c>
      <c r="B11" s="735" t="s">
        <v>3005</v>
      </c>
      <c r="C11" s="741" t="s">
        <v>2991</v>
      </c>
      <c r="D11" s="742"/>
      <c r="E11" s="736"/>
      <c r="F11" s="738"/>
      <c r="G11" s="741"/>
      <c r="H11" s="740"/>
      <c r="I11" s="683"/>
      <c r="J11" s="683"/>
      <c r="K11" s="683"/>
      <c r="L11" s="683"/>
    </row>
    <row r="12" spans="1:12" ht="14.4" x14ac:dyDescent="0.3">
      <c r="A12" s="728" t="s">
        <v>3006</v>
      </c>
      <c r="B12" s="735"/>
      <c r="C12" s="740"/>
      <c r="D12" s="743" t="s">
        <v>3007</v>
      </c>
      <c r="E12" s="744"/>
      <c r="F12" s="745"/>
      <c r="G12" s="746"/>
      <c r="H12" s="747"/>
      <c r="I12" s="683"/>
      <c r="J12" s="683"/>
      <c r="K12" s="683"/>
      <c r="L12" s="683"/>
    </row>
    <row r="13" spans="1:12" ht="14.4" x14ac:dyDescent="0.3">
      <c r="A13" s="728" t="s">
        <v>3008</v>
      </c>
      <c r="B13" s="735"/>
      <c r="C13" s="740"/>
      <c r="D13" s="743" t="s">
        <v>2459</v>
      </c>
      <c r="E13" s="744"/>
      <c r="F13" s="745"/>
      <c r="G13" s="746"/>
      <c r="H13" s="747"/>
      <c r="I13" s="683"/>
      <c r="J13" s="683"/>
      <c r="K13" s="683"/>
      <c r="L13" s="683"/>
    </row>
    <row r="14" spans="1:12" ht="14.4" x14ac:dyDescent="0.3">
      <c r="A14" s="728" t="s">
        <v>3009</v>
      </c>
      <c r="B14" s="735"/>
      <c r="C14" s="740"/>
      <c r="D14" s="743" t="s">
        <v>3010</v>
      </c>
      <c r="E14" s="744"/>
      <c r="F14" s="745"/>
      <c r="G14" s="746"/>
      <c r="H14" s="747"/>
      <c r="I14" s="683"/>
      <c r="J14" s="683"/>
      <c r="K14" s="683"/>
      <c r="L14" s="683"/>
    </row>
    <row r="15" spans="1:12" ht="14.4" x14ac:dyDescent="0.3">
      <c r="A15" s="728" t="s">
        <v>3011</v>
      </c>
      <c r="B15" s="735"/>
      <c r="C15" s="740"/>
      <c r="D15" s="743" t="s">
        <v>2505</v>
      </c>
      <c r="E15" s="744"/>
      <c r="F15" s="745"/>
      <c r="G15" s="746"/>
      <c r="H15" s="747"/>
      <c r="I15" s="683"/>
      <c r="J15" s="683"/>
      <c r="K15" s="683"/>
      <c r="L15" s="683"/>
    </row>
    <row r="16" spans="1:12" ht="14.4" x14ac:dyDescent="0.3">
      <c r="A16" s="728" t="s">
        <v>3012</v>
      </c>
      <c r="B16" s="735"/>
      <c r="C16" s="740"/>
      <c r="D16" s="743" t="s">
        <v>2510</v>
      </c>
      <c r="E16" s="744"/>
      <c r="F16" s="745"/>
      <c r="G16" s="746"/>
      <c r="H16" s="747"/>
      <c r="I16" s="683"/>
      <c r="J16" s="683"/>
      <c r="K16" s="683"/>
      <c r="L16" s="683"/>
    </row>
    <row r="17" spans="1:12" ht="14.4" x14ac:dyDescent="0.3">
      <c r="A17" s="728" t="s">
        <v>3013</v>
      </c>
      <c r="B17" s="735"/>
      <c r="C17" s="740"/>
      <c r="D17" s="743" t="s">
        <v>2508</v>
      </c>
      <c r="E17" s="744"/>
      <c r="F17" s="745"/>
      <c r="G17" s="746"/>
      <c r="H17" s="747"/>
      <c r="I17" s="683"/>
      <c r="J17" s="683"/>
      <c r="K17" s="683"/>
      <c r="L17" s="683"/>
    </row>
    <row r="18" spans="1:12" ht="14.4" x14ac:dyDescent="0.3">
      <c r="A18" s="728" t="s">
        <v>3014</v>
      </c>
      <c r="B18" s="735"/>
      <c r="C18" s="740"/>
      <c r="D18" s="743" t="s">
        <v>2513</v>
      </c>
      <c r="E18" s="744"/>
      <c r="F18" s="745"/>
      <c r="G18" s="746"/>
      <c r="H18" s="747"/>
      <c r="I18" s="683"/>
      <c r="J18" s="683"/>
      <c r="K18" s="683"/>
      <c r="L18" s="683"/>
    </row>
    <row r="19" spans="1:12" ht="72" x14ac:dyDescent="0.3">
      <c r="A19" s="728" t="s">
        <v>3015</v>
      </c>
      <c r="B19" s="748"/>
      <c r="C19" s="749"/>
      <c r="D19" s="750"/>
      <c r="E19" s="751" t="s">
        <v>3016</v>
      </c>
      <c r="F19" s="752"/>
      <c r="G19" s="747"/>
      <c r="H19" s="753"/>
      <c r="I19" s="683"/>
      <c r="J19" s="683"/>
      <c r="K19" s="683"/>
      <c r="L19" s="683"/>
    </row>
    <row r="20" spans="1:12" ht="14.4" x14ac:dyDescent="0.3">
      <c r="A20" s="728" t="s">
        <v>3017</v>
      </c>
      <c r="B20" s="748"/>
      <c r="C20" s="749"/>
      <c r="D20" s="754"/>
      <c r="E20" s="755"/>
      <c r="F20" s="756" t="s">
        <v>3018</v>
      </c>
      <c r="G20" s="740"/>
      <c r="H20" s="749"/>
      <c r="I20" s="683"/>
      <c r="J20" s="683"/>
      <c r="K20" s="683"/>
      <c r="L20" s="683"/>
    </row>
    <row r="21" spans="1:12" ht="14.4" x14ac:dyDescent="0.3">
      <c r="A21" s="728" t="s">
        <v>3019</v>
      </c>
      <c r="B21" s="748"/>
      <c r="C21" s="749"/>
      <c r="D21" s="754"/>
      <c r="E21" s="755"/>
      <c r="F21" s="756" t="s">
        <v>3020</v>
      </c>
      <c r="G21" s="740"/>
      <c r="H21" s="749"/>
      <c r="I21" s="683"/>
      <c r="J21" s="683"/>
      <c r="K21" s="683"/>
      <c r="L21" s="683"/>
    </row>
    <row r="22" spans="1:12" ht="14.4" x14ac:dyDescent="0.3">
      <c r="A22" s="728" t="s">
        <v>3021</v>
      </c>
      <c r="B22" s="748"/>
      <c r="C22" s="749"/>
      <c r="D22" s="754"/>
      <c r="E22" s="755"/>
      <c r="F22" s="756" t="s">
        <v>3022</v>
      </c>
      <c r="G22" s="740"/>
      <c r="H22" s="749"/>
      <c r="I22" s="683"/>
      <c r="J22" s="683"/>
      <c r="K22" s="683"/>
      <c r="L22" s="683"/>
    </row>
    <row r="23" spans="1:12" ht="86.4" x14ac:dyDescent="0.3">
      <c r="A23" s="728" t="s">
        <v>3023</v>
      </c>
      <c r="B23" s="748"/>
      <c r="C23" s="749"/>
      <c r="D23" s="754"/>
      <c r="E23" s="755"/>
      <c r="F23" s="756"/>
      <c r="G23" s="666" t="s">
        <v>3024</v>
      </c>
      <c r="H23" s="749"/>
      <c r="I23" s="683"/>
      <c r="J23" s="683"/>
      <c r="K23" s="683"/>
      <c r="L23" s="683"/>
    </row>
    <row r="24" spans="1:12" ht="57.6" x14ac:dyDescent="0.3">
      <c r="A24" s="728" t="s">
        <v>3025</v>
      </c>
      <c r="B24" s="748"/>
      <c r="C24" s="749"/>
      <c r="D24" s="754"/>
      <c r="E24" s="755"/>
      <c r="F24" s="757"/>
      <c r="G24" s="666" t="s">
        <v>3026</v>
      </c>
      <c r="H24" s="749"/>
      <c r="I24" s="683"/>
      <c r="J24" s="683"/>
      <c r="K24" s="683"/>
      <c r="L24" s="683"/>
    </row>
    <row r="25" spans="1:12" ht="15" thickBot="1" x14ac:dyDescent="0.35">
      <c r="A25" s="290"/>
      <c r="B25" s="67"/>
      <c r="C25" s="70"/>
      <c r="D25" s="366"/>
      <c r="E25" s="289"/>
      <c r="F25" s="288"/>
      <c r="G25" s="192"/>
      <c r="H25" s="70"/>
      <c r="I25" s="683"/>
      <c r="J25" s="683"/>
      <c r="K25" s="683"/>
      <c r="L25" s="683"/>
    </row>
    <row r="26" spans="1:12" ht="14.4" x14ac:dyDescent="0.3">
      <c r="A26" s="683"/>
      <c r="B26" s="683"/>
      <c r="C26" s="683"/>
      <c r="D26" s="683"/>
      <c r="E26" s="683"/>
      <c r="F26" s="683"/>
      <c r="G26" s="683"/>
      <c r="H26" s="683"/>
      <c r="I26" s="683"/>
      <c r="J26" s="683"/>
      <c r="K26" s="683"/>
      <c r="L26" s="683"/>
    </row>
    <row r="27" spans="1:12" ht="14.4" x14ac:dyDescent="0.3">
      <c r="A27" s="683"/>
      <c r="B27" s="683"/>
      <c r="C27" s="683"/>
      <c r="D27" s="683"/>
      <c r="E27" s="683"/>
      <c r="F27" s="683"/>
      <c r="G27" s="683"/>
      <c r="H27" s="683"/>
      <c r="I27" s="683"/>
      <c r="J27" s="683"/>
      <c r="K27" s="683"/>
      <c r="L27" s="683"/>
    </row>
    <row r="28" spans="1:12" ht="14.4" x14ac:dyDescent="0.3">
      <c r="A28" s="683"/>
      <c r="B28" s="683"/>
      <c r="C28" s="683"/>
      <c r="D28" s="683"/>
      <c r="E28" s="683"/>
      <c r="F28" s="683"/>
      <c r="G28" s="683"/>
      <c r="H28" s="683"/>
      <c r="I28" s="683"/>
      <c r="J28" s="683"/>
      <c r="K28" s="683"/>
      <c r="L28" s="683"/>
    </row>
    <row r="29" spans="1:12" ht="14.4" x14ac:dyDescent="0.3">
      <c r="A29" s="683"/>
      <c r="B29" s="683"/>
      <c r="C29" s="683"/>
      <c r="D29" s="683"/>
      <c r="E29" s="683"/>
      <c r="F29" s="683"/>
      <c r="G29" s="683"/>
      <c r="H29" s="683"/>
      <c r="I29" s="683"/>
      <c r="J29" s="683"/>
      <c r="K29" s="683"/>
      <c r="L29" s="683"/>
    </row>
    <row r="30" spans="1:12" ht="14.4" x14ac:dyDescent="0.3">
      <c r="A30" s="683"/>
      <c r="B30" s="683"/>
      <c r="C30" s="683"/>
      <c r="D30" s="683"/>
      <c r="E30" s="683"/>
      <c r="F30" s="683"/>
      <c r="G30" s="683"/>
      <c r="H30" s="683"/>
      <c r="I30" s="683"/>
      <c r="J30" s="683"/>
      <c r="K30" s="683"/>
      <c r="L30" s="683"/>
    </row>
    <row r="31" spans="1:12" ht="14.4" x14ac:dyDescent="0.3">
      <c r="A31" s="683"/>
      <c r="B31" s="683"/>
      <c r="C31" s="683"/>
      <c r="D31" s="683"/>
      <c r="E31" s="683"/>
      <c r="F31" s="683"/>
      <c r="G31" s="683"/>
      <c r="H31" s="683"/>
      <c r="I31" s="683"/>
      <c r="J31" s="683"/>
      <c r="K31" s="683"/>
      <c r="L31" s="683"/>
    </row>
    <row r="32" spans="1:12" ht="14.4" x14ac:dyDescent="0.3">
      <c r="A32" s="683"/>
      <c r="B32" s="683"/>
      <c r="C32" s="683"/>
      <c r="D32" s="683"/>
      <c r="E32" s="683"/>
      <c r="F32" s="683"/>
      <c r="G32" s="683"/>
      <c r="H32" s="683"/>
      <c r="I32" s="683"/>
      <c r="J32" s="683"/>
      <c r="K32" s="683"/>
      <c r="L32" s="683"/>
    </row>
    <row r="33" spans="1:12" ht="14.4" x14ac:dyDescent="0.3">
      <c r="A33" s="683"/>
      <c r="B33" s="683"/>
      <c r="C33" s="683"/>
      <c r="D33" s="683"/>
      <c r="E33" s="683"/>
      <c r="F33" s="683"/>
      <c r="G33" s="683"/>
      <c r="H33" s="683"/>
      <c r="I33" s="683"/>
      <c r="J33" s="683"/>
      <c r="K33" s="683"/>
      <c r="L33" s="683"/>
    </row>
    <row r="34" spans="1:12" ht="14.4" x14ac:dyDescent="0.3">
      <c r="A34" s="683"/>
      <c r="B34" s="683"/>
      <c r="C34" s="683"/>
      <c r="D34" s="683"/>
      <c r="E34" s="683"/>
      <c r="F34" s="683"/>
      <c r="G34" s="683"/>
      <c r="H34" s="683"/>
      <c r="I34" s="683"/>
      <c r="J34" s="683"/>
      <c r="K34" s="683"/>
      <c r="L34" s="683"/>
    </row>
    <row r="35" spans="1:12" ht="14.4" x14ac:dyDescent="0.3">
      <c r="A35" s="683"/>
      <c r="B35" s="683"/>
      <c r="C35" s="683"/>
      <c r="D35" s="683"/>
      <c r="E35" s="683"/>
      <c r="F35" s="683"/>
      <c r="G35" s="683"/>
      <c r="H35" s="683"/>
      <c r="I35" s="683"/>
      <c r="J35" s="683"/>
      <c r="K35" s="683"/>
      <c r="L35" s="683"/>
    </row>
    <row r="36" spans="1:12" ht="14.4" x14ac:dyDescent="0.3">
      <c r="A36" s="683"/>
      <c r="B36" s="683"/>
      <c r="C36" s="683"/>
      <c r="D36" s="683"/>
      <c r="E36" s="683"/>
      <c r="F36" s="683"/>
      <c r="G36" s="683"/>
      <c r="H36" s="683"/>
      <c r="I36" s="683"/>
      <c r="J36" s="683"/>
      <c r="K36" s="683"/>
      <c r="L36" s="683"/>
    </row>
    <row r="37" spans="1:12" ht="14.4" x14ac:dyDescent="0.3">
      <c r="A37" s="683"/>
      <c r="B37" s="683"/>
      <c r="C37" s="683"/>
      <c r="D37" s="683"/>
      <c r="E37" s="683"/>
      <c r="F37" s="683"/>
      <c r="G37" s="683"/>
      <c r="H37" s="683"/>
      <c r="I37" s="683"/>
      <c r="J37" s="683"/>
      <c r="K37" s="683"/>
      <c r="L37" s="683"/>
    </row>
  </sheetData>
  <pageMargins left="0.7" right="0.7" top="0.75" bottom="0.75" header="0.3" footer="0.3"/>
  <pageSetup paperSize="9"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9"/>
  <sheetViews>
    <sheetView topLeftCell="A37" workbookViewId="0">
      <selection activeCell="L7" sqref="L7"/>
    </sheetView>
  </sheetViews>
  <sheetFormatPr defaultRowHeight="13.2" x14ac:dyDescent="0.25"/>
  <cols>
    <col min="2" max="2" width="21.6640625" customWidth="1"/>
    <col min="3" max="3" width="19" customWidth="1"/>
    <col min="4" max="4" width="23.44140625" customWidth="1"/>
    <col min="5" max="6" width="21.88671875" customWidth="1"/>
    <col min="7" max="7" width="21.44140625" customWidth="1"/>
    <col min="8" max="8" width="34" customWidth="1"/>
  </cols>
  <sheetData>
    <row r="1" spans="1:9" ht="18" customHeight="1" x14ac:dyDescent="0.3">
      <c r="A1" s="682" t="s">
        <v>585</v>
      </c>
      <c r="B1" s="683"/>
      <c r="C1" s="683"/>
      <c r="D1" s="683"/>
      <c r="E1" s="683"/>
      <c r="F1" s="683"/>
      <c r="G1" s="683"/>
      <c r="H1" s="683"/>
      <c r="I1" s="683"/>
    </row>
    <row r="2" spans="1:9" ht="15" thickBot="1" x14ac:dyDescent="0.35">
      <c r="A2" s="683"/>
      <c r="B2" s="683"/>
      <c r="C2" s="683"/>
      <c r="D2" s="683"/>
      <c r="E2" s="683"/>
      <c r="F2" s="683"/>
      <c r="G2" s="683"/>
      <c r="H2" s="683"/>
      <c r="I2" s="683"/>
    </row>
    <row r="3" spans="1:9" ht="29.4" thickBot="1" x14ac:dyDescent="0.35">
      <c r="A3" s="690" t="s">
        <v>234</v>
      </c>
      <c r="B3" s="689" t="s">
        <v>564</v>
      </c>
      <c r="C3" s="688" t="s">
        <v>567</v>
      </c>
      <c r="D3" s="688" t="s">
        <v>566</v>
      </c>
      <c r="E3" s="688" t="s">
        <v>565</v>
      </c>
      <c r="F3" s="688" t="s">
        <v>712</v>
      </c>
      <c r="G3" s="688" t="s">
        <v>829</v>
      </c>
      <c r="H3" s="691" t="s">
        <v>673</v>
      </c>
      <c r="I3" s="683"/>
    </row>
    <row r="4" spans="1:9" ht="105" x14ac:dyDescent="0.3">
      <c r="A4" s="684" t="s">
        <v>645</v>
      </c>
      <c r="B4" s="692" t="s">
        <v>2343</v>
      </c>
      <c r="C4" s="684" t="s">
        <v>54</v>
      </c>
      <c r="D4" s="692" t="s">
        <v>2344</v>
      </c>
      <c r="E4" s="698" t="s">
        <v>2345</v>
      </c>
      <c r="F4" s="684">
        <v>2021</v>
      </c>
      <c r="G4" s="684"/>
      <c r="H4" s="684"/>
      <c r="I4" s="683"/>
    </row>
    <row r="5" spans="1:9" ht="75" x14ac:dyDescent="0.3">
      <c r="A5" s="684" t="s">
        <v>2346</v>
      </c>
      <c r="B5" s="692" t="s">
        <v>2347</v>
      </c>
      <c r="C5" s="684" t="s">
        <v>54</v>
      </c>
      <c r="D5" s="692" t="s">
        <v>2348</v>
      </c>
      <c r="E5" s="692" t="s">
        <v>2349</v>
      </c>
      <c r="F5" s="684">
        <v>2021</v>
      </c>
      <c r="G5" s="686"/>
      <c r="H5" s="686"/>
      <c r="I5" s="683"/>
    </row>
    <row r="6" spans="1:9" ht="45" x14ac:dyDescent="0.3">
      <c r="A6" s="684" t="s">
        <v>2350</v>
      </c>
      <c r="B6" s="692" t="s">
        <v>2351</v>
      </c>
      <c r="C6" s="684" t="s">
        <v>54</v>
      </c>
      <c r="D6" s="692" t="s">
        <v>2352</v>
      </c>
      <c r="E6" s="692" t="s">
        <v>2353</v>
      </c>
      <c r="F6" s="684">
        <v>2021</v>
      </c>
      <c r="G6" s="686"/>
      <c r="H6" s="686"/>
      <c r="I6" s="683"/>
    </row>
    <row r="7" spans="1:9" ht="60" x14ac:dyDescent="0.3">
      <c r="A7" s="684" t="s">
        <v>2354</v>
      </c>
      <c r="B7" s="692" t="s">
        <v>2355</v>
      </c>
      <c r="C7" s="684" t="s">
        <v>54</v>
      </c>
      <c r="D7" s="692" t="s">
        <v>2352</v>
      </c>
      <c r="E7" s="692" t="s">
        <v>2356</v>
      </c>
      <c r="F7" s="684">
        <v>2021</v>
      </c>
      <c r="G7" s="686"/>
      <c r="H7" s="686"/>
      <c r="I7" s="683"/>
    </row>
    <row r="8" spans="1:9" ht="75" x14ac:dyDescent="0.3">
      <c r="A8" s="684" t="s">
        <v>2357</v>
      </c>
      <c r="B8" s="692" t="s">
        <v>2358</v>
      </c>
      <c r="C8" s="684" t="s">
        <v>54</v>
      </c>
      <c r="D8" s="692" t="s">
        <v>2348</v>
      </c>
      <c r="E8" s="692" t="s">
        <v>2349</v>
      </c>
      <c r="F8" s="684">
        <v>2021</v>
      </c>
      <c r="G8" s="686"/>
      <c r="H8" s="686"/>
      <c r="I8" s="683"/>
    </row>
    <row r="9" spans="1:9" ht="30" x14ac:dyDescent="0.3">
      <c r="A9" s="684" t="s">
        <v>2359</v>
      </c>
      <c r="B9" s="692" t="s">
        <v>2360</v>
      </c>
      <c r="C9" s="684" t="s">
        <v>54</v>
      </c>
      <c r="D9" s="692" t="s">
        <v>2352</v>
      </c>
      <c r="E9" s="692" t="s">
        <v>2361</v>
      </c>
      <c r="F9" s="684">
        <v>2021</v>
      </c>
      <c r="G9" s="686"/>
      <c r="H9" s="686"/>
      <c r="I9" s="683"/>
    </row>
    <row r="10" spans="1:9" ht="45" x14ac:dyDescent="0.3">
      <c r="A10" s="684" t="s">
        <v>2362</v>
      </c>
      <c r="B10" s="692" t="s">
        <v>2363</v>
      </c>
      <c r="C10" s="684" t="s">
        <v>54</v>
      </c>
      <c r="D10" s="692" t="s">
        <v>2352</v>
      </c>
      <c r="E10" s="692" t="s">
        <v>2364</v>
      </c>
      <c r="F10" s="684">
        <v>2021</v>
      </c>
      <c r="G10" s="686"/>
      <c r="H10" s="686"/>
      <c r="I10" s="683"/>
    </row>
    <row r="11" spans="1:9" ht="45" x14ac:dyDescent="0.3">
      <c r="A11" s="684" t="s">
        <v>2365</v>
      </c>
      <c r="B11" s="692" t="s">
        <v>2366</v>
      </c>
      <c r="C11" s="684" t="s">
        <v>54</v>
      </c>
      <c r="D11" s="692" t="s">
        <v>2352</v>
      </c>
      <c r="E11" s="692" t="s">
        <v>2367</v>
      </c>
      <c r="F11" s="684">
        <v>2021</v>
      </c>
      <c r="G11" s="686"/>
      <c r="H11" s="686"/>
      <c r="I11" s="683"/>
    </row>
    <row r="12" spans="1:9" ht="45" x14ac:dyDescent="0.3">
      <c r="A12" s="684" t="s">
        <v>2368</v>
      </c>
      <c r="B12" s="692" t="s">
        <v>2369</v>
      </c>
      <c r="C12" s="684" t="s">
        <v>54</v>
      </c>
      <c r="D12" s="692" t="s">
        <v>2352</v>
      </c>
      <c r="E12" s="692" t="s">
        <v>2370</v>
      </c>
      <c r="F12" s="684">
        <v>2021</v>
      </c>
      <c r="G12" s="686"/>
      <c r="H12" s="686"/>
      <c r="I12" s="683"/>
    </row>
    <row r="13" spans="1:9" ht="45" x14ac:dyDescent="0.3">
      <c r="A13" s="684" t="s">
        <v>2371</v>
      </c>
      <c r="B13" s="692" t="s">
        <v>2372</v>
      </c>
      <c r="C13" s="684" t="s">
        <v>54</v>
      </c>
      <c r="D13" s="692" t="s">
        <v>2352</v>
      </c>
      <c r="E13" s="692" t="s">
        <v>2373</v>
      </c>
      <c r="F13" s="684">
        <v>2021</v>
      </c>
      <c r="G13" s="686"/>
      <c r="H13" s="686"/>
      <c r="I13" s="683"/>
    </row>
    <row r="14" spans="1:9" ht="75" x14ac:dyDescent="0.3">
      <c r="A14" s="693" t="s">
        <v>2374</v>
      </c>
      <c r="B14" s="694" t="s">
        <v>2375</v>
      </c>
      <c r="C14" s="684" t="s">
        <v>54</v>
      </c>
      <c r="D14" s="692" t="s">
        <v>2352</v>
      </c>
      <c r="E14" s="692" t="s">
        <v>2376</v>
      </c>
      <c r="F14" s="684">
        <v>2021</v>
      </c>
      <c r="G14" s="685"/>
      <c r="H14" s="685"/>
      <c r="I14" s="683"/>
    </row>
    <row r="15" spans="1:9" ht="45" x14ac:dyDescent="0.3">
      <c r="A15" s="686" t="s">
        <v>2377</v>
      </c>
      <c r="B15" s="695" t="s">
        <v>2378</v>
      </c>
      <c r="C15" s="684" t="s">
        <v>54</v>
      </c>
      <c r="D15" s="692" t="s">
        <v>2352</v>
      </c>
      <c r="E15" s="692" t="s">
        <v>2379</v>
      </c>
      <c r="F15" s="684">
        <v>2021</v>
      </c>
      <c r="G15" s="686"/>
      <c r="H15" s="686"/>
      <c r="I15" s="683"/>
    </row>
    <row r="16" spans="1:9" ht="30" x14ac:dyDescent="0.3">
      <c r="A16" s="686" t="s">
        <v>2380</v>
      </c>
      <c r="B16" s="695" t="s">
        <v>2209</v>
      </c>
      <c r="C16" s="684" t="s">
        <v>54</v>
      </c>
      <c r="D16" s="692" t="s">
        <v>2352</v>
      </c>
      <c r="E16" s="692" t="s">
        <v>2381</v>
      </c>
      <c r="F16" s="684">
        <v>2021</v>
      </c>
      <c r="G16" s="686"/>
      <c r="H16" s="686"/>
      <c r="I16" s="683"/>
    </row>
    <row r="17" spans="1:8" ht="90" x14ac:dyDescent="0.3">
      <c r="A17" s="686" t="s">
        <v>2382</v>
      </c>
      <c r="B17" s="695" t="s">
        <v>2383</v>
      </c>
      <c r="C17" s="684" t="s">
        <v>54</v>
      </c>
      <c r="D17" s="692" t="s">
        <v>2352</v>
      </c>
      <c r="E17" s="692" t="s">
        <v>2384</v>
      </c>
      <c r="F17" s="684">
        <v>2021</v>
      </c>
      <c r="G17" s="687"/>
      <c r="H17" s="687"/>
    </row>
    <row r="18" spans="1:8" ht="45" x14ac:dyDescent="0.3">
      <c r="A18" s="686" t="s">
        <v>2385</v>
      </c>
      <c r="B18" s="695" t="s">
        <v>2386</v>
      </c>
      <c r="C18" s="684" t="s">
        <v>54</v>
      </c>
      <c r="D18" s="692" t="s">
        <v>2352</v>
      </c>
      <c r="E18" s="692" t="s">
        <v>2387</v>
      </c>
      <c r="F18" s="684">
        <v>2021</v>
      </c>
      <c r="G18" s="687"/>
      <c r="H18" s="687"/>
    </row>
    <row r="19" spans="1:8" ht="90" x14ac:dyDescent="0.3">
      <c r="A19" s="686" t="s">
        <v>2388</v>
      </c>
      <c r="B19" s="695" t="s">
        <v>2389</v>
      </c>
      <c r="C19" s="684" t="s">
        <v>54</v>
      </c>
      <c r="D19" s="692" t="s">
        <v>2352</v>
      </c>
      <c r="E19" s="692" t="s">
        <v>2390</v>
      </c>
      <c r="F19" s="684">
        <v>2021</v>
      </c>
      <c r="G19" s="687"/>
      <c r="H19" s="687"/>
    </row>
    <row r="20" spans="1:8" ht="30" x14ac:dyDescent="0.3">
      <c r="A20" s="686" t="s">
        <v>2391</v>
      </c>
      <c r="B20" s="695" t="s">
        <v>2392</v>
      </c>
      <c r="C20" s="684" t="s">
        <v>54</v>
      </c>
      <c r="D20" s="692" t="s">
        <v>2352</v>
      </c>
      <c r="E20" s="692" t="s">
        <v>2393</v>
      </c>
      <c r="F20" s="684">
        <v>2021</v>
      </c>
      <c r="G20" s="687"/>
      <c r="H20" s="687"/>
    </row>
    <row r="21" spans="1:8" ht="60" x14ac:dyDescent="0.3">
      <c r="A21" s="686" t="s">
        <v>2394</v>
      </c>
      <c r="B21" s="695" t="s">
        <v>2395</v>
      </c>
      <c r="C21" s="684" t="s">
        <v>54</v>
      </c>
      <c r="D21" s="692" t="s">
        <v>2352</v>
      </c>
      <c r="E21" s="692" t="s">
        <v>2396</v>
      </c>
      <c r="F21" s="684">
        <v>2021</v>
      </c>
      <c r="G21" s="687"/>
      <c r="H21" s="687"/>
    </row>
    <row r="22" spans="1:8" ht="30" x14ac:dyDescent="0.3">
      <c r="A22" s="686" t="s">
        <v>2397</v>
      </c>
      <c r="B22" s="695" t="s">
        <v>2398</v>
      </c>
      <c r="C22" s="684" t="s">
        <v>54</v>
      </c>
      <c r="D22" s="692" t="s">
        <v>2352</v>
      </c>
      <c r="E22" s="692" t="s">
        <v>2399</v>
      </c>
      <c r="F22" s="684">
        <v>2021</v>
      </c>
      <c r="G22" s="687"/>
      <c r="H22" s="687"/>
    </row>
    <row r="23" spans="1:8" ht="30" x14ac:dyDescent="0.3">
      <c r="A23" s="686" t="s">
        <v>2400</v>
      </c>
      <c r="B23" s="695" t="s">
        <v>2401</v>
      </c>
      <c r="C23" s="684" t="s">
        <v>54</v>
      </c>
      <c r="D23" s="692" t="s">
        <v>2352</v>
      </c>
      <c r="E23" s="692" t="s">
        <v>2402</v>
      </c>
      <c r="F23" s="684">
        <v>2021</v>
      </c>
      <c r="G23" s="687"/>
      <c r="H23" s="687"/>
    </row>
    <row r="24" spans="1:8" ht="45" x14ac:dyDescent="0.3">
      <c r="A24" s="686" t="s">
        <v>2403</v>
      </c>
      <c r="B24" s="695" t="s">
        <v>2404</v>
      </c>
      <c r="C24" s="684" t="s">
        <v>54</v>
      </c>
      <c r="D24" s="692" t="s">
        <v>2352</v>
      </c>
      <c r="E24" s="692" t="s">
        <v>2405</v>
      </c>
      <c r="F24" s="684">
        <v>2021</v>
      </c>
      <c r="G24" s="687"/>
      <c r="H24" s="687"/>
    </row>
    <row r="25" spans="1:8" ht="60" x14ac:dyDescent="0.3">
      <c r="A25" s="686" t="s">
        <v>2406</v>
      </c>
      <c r="B25" s="695" t="s">
        <v>2407</v>
      </c>
      <c r="C25" s="684" t="s">
        <v>54</v>
      </c>
      <c r="D25" s="692" t="s">
        <v>2352</v>
      </c>
      <c r="E25" s="692" t="s">
        <v>2408</v>
      </c>
      <c r="F25" s="684">
        <v>2021</v>
      </c>
      <c r="G25" s="687"/>
      <c r="H25" s="687"/>
    </row>
    <row r="26" spans="1:8" ht="45" x14ac:dyDescent="0.3">
      <c r="A26" s="686" t="s">
        <v>2409</v>
      </c>
      <c r="B26" s="695" t="s">
        <v>2410</v>
      </c>
      <c r="C26" s="684" t="s">
        <v>54</v>
      </c>
      <c r="D26" s="692" t="s">
        <v>2352</v>
      </c>
      <c r="E26" s="692" t="s">
        <v>2411</v>
      </c>
      <c r="F26" s="684">
        <v>2021</v>
      </c>
      <c r="G26" s="687"/>
      <c r="H26" s="687"/>
    </row>
    <row r="27" spans="1:8" ht="60" x14ac:dyDescent="0.3">
      <c r="A27" s="686" t="s">
        <v>2412</v>
      </c>
      <c r="B27" s="695" t="s">
        <v>2413</v>
      </c>
      <c r="C27" s="684" t="s">
        <v>54</v>
      </c>
      <c r="D27" s="692" t="s">
        <v>2352</v>
      </c>
      <c r="E27" s="692" t="s">
        <v>2414</v>
      </c>
      <c r="F27" s="684">
        <v>2021</v>
      </c>
      <c r="G27" s="687"/>
      <c r="H27" s="687"/>
    </row>
    <row r="28" spans="1:8" ht="75" x14ac:dyDescent="0.3">
      <c r="A28" s="686" t="s">
        <v>2415</v>
      </c>
      <c r="B28" s="695" t="s">
        <v>2416</v>
      </c>
      <c r="C28" s="684" t="s">
        <v>54</v>
      </c>
      <c r="D28" s="692" t="s">
        <v>2352</v>
      </c>
      <c r="E28" s="692" t="s">
        <v>2417</v>
      </c>
      <c r="F28" s="684">
        <v>2021</v>
      </c>
      <c r="G28" s="687"/>
      <c r="H28" s="687"/>
    </row>
    <row r="29" spans="1:8" ht="75" x14ac:dyDescent="0.3">
      <c r="A29" s="686" t="s">
        <v>2418</v>
      </c>
      <c r="B29" s="695" t="s">
        <v>2419</v>
      </c>
      <c r="C29" s="684" t="s">
        <v>54</v>
      </c>
      <c r="D29" s="692" t="s">
        <v>2352</v>
      </c>
      <c r="E29" s="692" t="s">
        <v>2420</v>
      </c>
      <c r="F29" s="684">
        <v>2021</v>
      </c>
      <c r="G29" s="687"/>
      <c r="H29" s="687"/>
    </row>
    <row r="30" spans="1:8" ht="45" x14ac:dyDescent="0.3">
      <c r="A30" s="686" t="s">
        <v>2421</v>
      </c>
      <c r="B30" s="695" t="s">
        <v>2422</v>
      </c>
      <c r="C30" s="684" t="s">
        <v>54</v>
      </c>
      <c r="D30" s="692" t="s">
        <v>2352</v>
      </c>
      <c r="E30" s="692" t="s">
        <v>2423</v>
      </c>
      <c r="F30" s="684">
        <v>2021</v>
      </c>
      <c r="G30" s="687"/>
      <c r="H30" s="687"/>
    </row>
    <row r="31" spans="1:8" ht="45" x14ac:dyDescent="0.3">
      <c r="A31" s="686" t="s">
        <v>2424</v>
      </c>
      <c r="B31" s="695" t="s">
        <v>2425</v>
      </c>
      <c r="C31" s="684" t="s">
        <v>54</v>
      </c>
      <c r="D31" s="694" t="s">
        <v>2352</v>
      </c>
      <c r="E31" s="692" t="s">
        <v>2426</v>
      </c>
      <c r="F31" s="684">
        <v>2021</v>
      </c>
      <c r="G31" s="687"/>
      <c r="H31" s="687"/>
    </row>
    <row r="32" spans="1:8" ht="45" x14ac:dyDescent="0.3">
      <c r="A32" s="686" t="s">
        <v>2427</v>
      </c>
      <c r="B32" s="695" t="s">
        <v>2428</v>
      </c>
      <c r="C32" s="684" t="s">
        <v>54</v>
      </c>
      <c r="D32" s="697" t="s">
        <v>2429</v>
      </c>
      <c r="E32" s="692" t="s">
        <v>2430</v>
      </c>
      <c r="F32" s="684">
        <v>2021</v>
      </c>
      <c r="G32" s="687"/>
      <c r="H32" s="687"/>
    </row>
    <row r="33" spans="1:8" ht="45" x14ac:dyDescent="0.3">
      <c r="A33" s="686" t="s">
        <v>2431</v>
      </c>
      <c r="B33" s="695" t="s">
        <v>2432</v>
      </c>
      <c r="C33" s="684" t="s">
        <v>54</v>
      </c>
      <c r="D33" s="697" t="s">
        <v>2429</v>
      </c>
      <c r="E33" s="692" t="s">
        <v>2433</v>
      </c>
      <c r="F33" s="684">
        <v>2021</v>
      </c>
      <c r="G33" s="687"/>
      <c r="H33" s="687"/>
    </row>
    <row r="34" spans="1:8" ht="30" x14ac:dyDescent="0.3">
      <c r="A34" s="686" t="s">
        <v>2434</v>
      </c>
      <c r="B34" s="695" t="s">
        <v>2435</v>
      </c>
      <c r="C34" s="684" t="s">
        <v>54</v>
      </c>
      <c r="D34" s="696" t="s">
        <v>2352</v>
      </c>
      <c r="E34" s="692" t="s">
        <v>2436</v>
      </c>
      <c r="F34" s="684">
        <v>2021</v>
      </c>
      <c r="G34" s="687"/>
      <c r="H34" s="687"/>
    </row>
    <row r="35" spans="1:8" ht="225" x14ac:dyDescent="0.3">
      <c r="A35" s="686" t="s">
        <v>2437</v>
      </c>
      <c r="B35" s="695" t="s">
        <v>2438</v>
      </c>
      <c r="C35" s="684" t="s">
        <v>54</v>
      </c>
      <c r="D35" s="692" t="s">
        <v>2348</v>
      </c>
      <c r="E35" s="692" t="s">
        <v>2439</v>
      </c>
      <c r="F35" s="684">
        <v>2021</v>
      </c>
      <c r="G35" s="687"/>
      <c r="H35" s="687"/>
    </row>
    <row r="36" spans="1:8" ht="210" x14ac:dyDescent="0.3">
      <c r="A36" s="686" t="s">
        <v>2440</v>
      </c>
      <c r="B36" s="695" t="s">
        <v>2441</v>
      </c>
      <c r="C36" s="684" t="s">
        <v>54</v>
      </c>
      <c r="D36" s="692" t="s">
        <v>2348</v>
      </c>
      <c r="E36" s="692" t="s">
        <v>2442</v>
      </c>
      <c r="F36" s="684">
        <v>2021</v>
      </c>
      <c r="G36" s="687"/>
      <c r="H36" s="687"/>
    </row>
    <row r="37" spans="1:8" ht="225" x14ac:dyDescent="0.3">
      <c r="A37" s="686" t="s">
        <v>2443</v>
      </c>
      <c r="B37" s="695" t="s">
        <v>2444</v>
      </c>
      <c r="C37" s="684" t="s">
        <v>54</v>
      </c>
      <c r="D37" s="692" t="s">
        <v>2348</v>
      </c>
      <c r="E37" s="692" t="s">
        <v>2445</v>
      </c>
      <c r="F37" s="684">
        <v>2021</v>
      </c>
      <c r="G37" s="687"/>
      <c r="H37" s="687"/>
    </row>
    <row r="38" spans="1:8" ht="210" x14ac:dyDescent="0.3">
      <c r="A38" s="686" t="s">
        <v>2446</v>
      </c>
      <c r="B38" s="695" t="s">
        <v>2447</v>
      </c>
      <c r="C38" s="684" t="s">
        <v>54</v>
      </c>
      <c r="D38" s="692" t="s">
        <v>2348</v>
      </c>
      <c r="E38" s="692" t="s">
        <v>2448</v>
      </c>
      <c r="F38" s="684">
        <v>2021</v>
      </c>
      <c r="G38" s="687"/>
      <c r="H38" s="687"/>
    </row>
    <row r="39" spans="1:8" ht="30" x14ac:dyDescent="0.3">
      <c r="A39" s="686" t="s">
        <v>2449</v>
      </c>
      <c r="B39" s="695" t="s">
        <v>2450</v>
      </c>
      <c r="C39" s="684" t="s">
        <v>54</v>
      </c>
      <c r="D39" s="692" t="s">
        <v>2352</v>
      </c>
      <c r="E39" s="692" t="s">
        <v>2451</v>
      </c>
      <c r="F39" s="684">
        <v>2021</v>
      </c>
      <c r="G39" s="687"/>
      <c r="H39" s="687"/>
    </row>
  </sheetData>
  <protectedRanges>
    <protectedRange sqref="B3" name="ди761"/>
  </protectedRanges>
  <hyperlinks>
    <hyperlink ref="E4" r:id="rId1"/>
  </hyperlinks>
  <pageMargins left="0.7" right="0.7" top="0.75" bottom="0.75" header="0.3" footer="0.3"/>
  <pageSetup paperSize="9" orientation="portrait" verticalDpi="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27"/>
  <sheetViews>
    <sheetView workbookViewId="0">
      <selection activeCell="C22" sqref="C22"/>
    </sheetView>
  </sheetViews>
  <sheetFormatPr defaultRowHeight="13.2" x14ac:dyDescent="0.25"/>
  <cols>
    <col min="2" max="2" width="22.88671875" customWidth="1"/>
    <col min="3" max="3" width="15.33203125" customWidth="1"/>
    <col min="4" max="4" width="25.44140625" customWidth="1"/>
    <col min="5" max="5" width="22.88671875" customWidth="1"/>
    <col min="6" max="6" width="30" customWidth="1"/>
  </cols>
  <sheetData>
    <row r="1" spans="1:13" ht="21.75" customHeight="1" x14ac:dyDescent="0.3">
      <c r="A1" s="19" t="s">
        <v>679</v>
      </c>
      <c r="B1" s="20"/>
      <c r="C1" s="20"/>
      <c r="D1" s="20"/>
      <c r="E1" s="20"/>
      <c r="F1" s="20"/>
      <c r="G1" s="20"/>
      <c r="H1" s="20"/>
      <c r="I1" s="20"/>
      <c r="J1" s="20"/>
      <c r="K1" s="20"/>
      <c r="L1" s="20"/>
      <c r="M1" s="20"/>
    </row>
    <row r="2" spans="1:13" ht="15" thickBot="1" x14ac:dyDescent="0.35">
      <c r="A2" s="20"/>
      <c r="B2" s="20"/>
      <c r="C2" s="20"/>
      <c r="D2" s="20"/>
      <c r="E2" s="20"/>
      <c r="F2" s="20"/>
      <c r="G2" s="20"/>
      <c r="H2" s="20"/>
      <c r="I2" s="20"/>
      <c r="J2" s="20"/>
      <c r="K2" s="20"/>
      <c r="L2" s="20"/>
      <c r="M2" s="20"/>
    </row>
    <row r="3" spans="1:13" ht="29.4" thickBot="1" x14ac:dyDescent="0.35">
      <c r="A3" s="272" t="s">
        <v>234</v>
      </c>
      <c r="B3" s="278" t="s">
        <v>599</v>
      </c>
      <c r="C3" s="278" t="s">
        <v>621</v>
      </c>
      <c r="D3" s="273" t="s">
        <v>578</v>
      </c>
      <c r="E3" s="273" t="s">
        <v>579</v>
      </c>
      <c r="F3" s="281" t="s">
        <v>673</v>
      </c>
      <c r="G3" s="20"/>
      <c r="H3" s="20"/>
      <c r="I3" s="20"/>
      <c r="J3" s="20"/>
      <c r="K3" s="20"/>
      <c r="L3" s="20"/>
      <c r="M3" s="20"/>
    </row>
    <row r="4" spans="1:13" ht="72" x14ac:dyDescent="0.3">
      <c r="A4" s="603" t="s">
        <v>580</v>
      </c>
      <c r="B4" s="604" t="s">
        <v>1888</v>
      </c>
      <c r="C4" s="603">
        <v>2015</v>
      </c>
      <c r="D4" s="603" t="s">
        <v>1889</v>
      </c>
      <c r="E4" s="603" t="s">
        <v>1890</v>
      </c>
      <c r="F4" s="27"/>
      <c r="G4" s="20"/>
      <c r="H4" s="20"/>
      <c r="I4" s="20"/>
      <c r="J4" s="20"/>
      <c r="K4" s="20"/>
      <c r="L4" s="20"/>
      <c r="M4" s="20"/>
    </row>
    <row r="5" spans="1:13" ht="92.4" x14ac:dyDescent="0.3">
      <c r="A5" s="603" t="s">
        <v>1891</v>
      </c>
      <c r="B5" s="604" t="s">
        <v>1892</v>
      </c>
      <c r="C5" s="603">
        <v>2019</v>
      </c>
      <c r="D5" s="603" t="s">
        <v>1889</v>
      </c>
      <c r="E5" s="603" t="s">
        <v>1893</v>
      </c>
      <c r="F5" s="57"/>
      <c r="G5" s="20"/>
      <c r="H5" s="20"/>
      <c r="I5" s="20"/>
      <c r="J5" s="20"/>
      <c r="K5" s="20"/>
      <c r="L5" s="20"/>
      <c r="M5" s="20"/>
    </row>
    <row r="6" spans="1:13" ht="118.8" x14ac:dyDescent="0.3">
      <c r="A6" s="603" t="s">
        <v>1894</v>
      </c>
      <c r="B6" s="604" t="s">
        <v>1895</v>
      </c>
      <c r="C6" s="605">
        <v>2020</v>
      </c>
      <c r="D6" s="603" t="s">
        <v>1889</v>
      </c>
      <c r="E6" s="603" t="s">
        <v>1896</v>
      </c>
      <c r="F6" s="57"/>
      <c r="G6" s="20"/>
      <c r="H6" s="20"/>
      <c r="I6" s="20"/>
      <c r="J6" s="20"/>
      <c r="K6" s="20"/>
      <c r="L6" s="20"/>
      <c r="M6" s="20"/>
    </row>
    <row r="7" spans="1:13" ht="14.4" x14ac:dyDescent="0.3">
      <c r="A7" s="57"/>
      <c r="B7" s="57"/>
      <c r="C7" s="57"/>
      <c r="D7" s="57"/>
      <c r="E7" s="57"/>
      <c r="F7" s="57"/>
      <c r="G7" s="20"/>
      <c r="H7" s="20"/>
      <c r="I7" s="20"/>
      <c r="J7" s="20"/>
      <c r="K7" s="20"/>
      <c r="L7" s="20"/>
      <c r="M7" s="20"/>
    </row>
    <row r="8" spans="1:13" ht="14.4" x14ac:dyDescent="0.3">
      <c r="A8" s="57"/>
      <c r="B8" s="57"/>
      <c r="C8" s="57"/>
      <c r="D8" s="57"/>
      <c r="E8" s="57"/>
      <c r="F8" s="57"/>
      <c r="G8" s="20"/>
      <c r="H8" s="20"/>
      <c r="I8" s="20"/>
      <c r="J8" s="20"/>
      <c r="K8" s="20"/>
      <c r="L8" s="20"/>
      <c r="M8" s="20"/>
    </row>
    <row r="9" spans="1:13" ht="14.4" x14ac:dyDescent="0.3">
      <c r="A9" s="57"/>
      <c r="B9" s="57"/>
      <c r="C9" s="57"/>
      <c r="D9" s="57"/>
      <c r="E9" s="57"/>
      <c r="F9" s="57"/>
      <c r="G9" s="20"/>
      <c r="H9" s="20"/>
      <c r="I9" s="20"/>
      <c r="J9" s="20"/>
      <c r="K9" s="20"/>
      <c r="L9" s="20"/>
      <c r="M9" s="20"/>
    </row>
    <row r="10" spans="1:13" ht="14.4" x14ac:dyDescent="0.3">
      <c r="A10" s="57"/>
      <c r="B10" s="57"/>
      <c r="C10" s="57"/>
      <c r="D10" s="57"/>
      <c r="E10" s="57"/>
      <c r="F10" s="57"/>
      <c r="G10" s="20"/>
      <c r="H10" s="20"/>
      <c r="I10" s="20"/>
      <c r="J10" s="20"/>
      <c r="K10" s="20"/>
      <c r="L10" s="20"/>
      <c r="M10" s="20"/>
    </row>
    <row r="11" spans="1:13" ht="14.4" x14ac:dyDescent="0.3">
      <c r="A11" s="57"/>
      <c r="B11" s="57"/>
      <c r="C11" s="57"/>
      <c r="D11" s="57"/>
      <c r="E11" s="57"/>
      <c r="F11" s="57"/>
      <c r="G11" s="20"/>
      <c r="H11" s="20"/>
      <c r="I11" s="20"/>
      <c r="J11" s="20"/>
      <c r="K11" s="20"/>
      <c r="L11" s="20"/>
      <c r="M11" s="20"/>
    </row>
    <row r="12" spans="1:13" ht="14.4" x14ac:dyDescent="0.3">
      <c r="A12" s="57"/>
      <c r="B12" s="57"/>
      <c r="C12" s="57"/>
      <c r="D12" s="57"/>
      <c r="E12" s="57"/>
      <c r="F12" s="57"/>
      <c r="G12" s="20"/>
      <c r="H12" s="20"/>
      <c r="I12" s="20"/>
      <c r="J12" s="20"/>
      <c r="K12" s="20"/>
      <c r="L12" s="20"/>
      <c r="M12" s="20"/>
    </row>
    <row r="13" spans="1:13" ht="14.4" x14ac:dyDescent="0.3">
      <c r="A13" s="57"/>
      <c r="B13" s="57"/>
      <c r="C13" s="57"/>
      <c r="D13" s="57"/>
      <c r="E13" s="57"/>
      <c r="F13" s="57"/>
      <c r="G13" s="20"/>
      <c r="H13" s="20"/>
      <c r="I13" s="20"/>
      <c r="J13" s="20"/>
      <c r="K13" s="20"/>
      <c r="L13" s="20"/>
      <c r="M13" s="20"/>
    </row>
    <row r="14" spans="1:13" ht="14.4" x14ac:dyDescent="0.3">
      <c r="A14" s="57"/>
      <c r="B14" s="57"/>
      <c r="C14" s="57"/>
      <c r="D14" s="57"/>
      <c r="E14" s="57"/>
      <c r="F14" s="57"/>
      <c r="G14" s="20"/>
      <c r="H14" s="20"/>
      <c r="I14" s="20"/>
      <c r="J14" s="20"/>
      <c r="K14" s="20"/>
      <c r="L14" s="20"/>
      <c r="M14" s="20"/>
    </row>
    <row r="15" spans="1:13" ht="14.4" x14ac:dyDescent="0.3">
      <c r="A15" s="57"/>
      <c r="B15" s="57"/>
      <c r="C15" s="57"/>
      <c r="D15" s="57"/>
      <c r="E15" s="57"/>
      <c r="F15" s="57"/>
      <c r="G15" s="20"/>
      <c r="H15" s="20"/>
      <c r="I15" s="20"/>
      <c r="J15" s="20"/>
      <c r="K15" s="20"/>
      <c r="L15" s="20"/>
      <c r="M15" s="20"/>
    </row>
    <row r="16" spans="1:13" ht="14.4" x14ac:dyDescent="0.3">
      <c r="A16" s="57"/>
      <c r="B16" s="57"/>
      <c r="C16" s="57"/>
      <c r="D16" s="57"/>
      <c r="E16" s="57"/>
      <c r="F16" s="57"/>
      <c r="G16" s="20"/>
      <c r="H16" s="20"/>
      <c r="I16" s="20"/>
      <c r="J16" s="20"/>
      <c r="K16" s="20"/>
      <c r="L16" s="20"/>
      <c r="M16" s="20"/>
    </row>
    <row r="17" spans="1:13" ht="14.4" x14ac:dyDescent="0.3">
      <c r="A17" s="57"/>
      <c r="B17" s="57"/>
      <c r="C17" s="57"/>
      <c r="D17" s="57"/>
      <c r="E17" s="57"/>
      <c r="F17" s="57"/>
      <c r="G17" s="20"/>
      <c r="H17" s="20"/>
      <c r="I17" s="20"/>
      <c r="J17" s="20"/>
      <c r="K17" s="20"/>
      <c r="L17" s="20"/>
      <c r="M17" s="20"/>
    </row>
    <row r="18" spans="1:13" ht="14.4" x14ac:dyDescent="0.3">
      <c r="A18" s="20"/>
      <c r="B18" s="20"/>
      <c r="C18" s="20"/>
      <c r="D18" s="20"/>
      <c r="E18" s="20"/>
      <c r="F18" s="20"/>
      <c r="G18" s="20"/>
      <c r="H18" s="20"/>
      <c r="I18" s="20"/>
      <c r="J18" s="20"/>
      <c r="K18" s="20"/>
      <c r="L18" s="20"/>
      <c r="M18" s="20"/>
    </row>
    <row r="19" spans="1:13" ht="14.4" x14ac:dyDescent="0.3">
      <c r="A19" s="20"/>
      <c r="B19" s="20"/>
      <c r="C19" s="20"/>
      <c r="D19" s="20"/>
      <c r="E19" s="20"/>
      <c r="F19" s="20"/>
      <c r="G19" s="20"/>
      <c r="H19" s="20"/>
      <c r="I19" s="20"/>
      <c r="J19" s="20"/>
      <c r="K19" s="20"/>
      <c r="L19" s="20"/>
      <c r="M19" s="20"/>
    </row>
    <row r="20" spans="1:13" ht="14.4" x14ac:dyDescent="0.3">
      <c r="A20" s="20"/>
      <c r="B20" s="20"/>
      <c r="C20" s="20"/>
      <c r="D20" s="20"/>
      <c r="E20" s="20"/>
      <c r="F20" s="20"/>
      <c r="G20" s="20"/>
      <c r="H20" s="20"/>
      <c r="I20" s="20"/>
      <c r="J20" s="20"/>
      <c r="K20" s="20"/>
      <c r="L20" s="20"/>
      <c r="M20" s="20"/>
    </row>
    <row r="21" spans="1:13" ht="14.4" x14ac:dyDescent="0.3">
      <c r="A21" s="20"/>
      <c r="B21" s="20"/>
      <c r="C21" s="20"/>
      <c r="D21" s="20"/>
      <c r="E21" s="20"/>
      <c r="F21" s="20"/>
      <c r="G21" s="20"/>
      <c r="H21" s="20"/>
      <c r="I21" s="20"/>
      <c r="J21" s="20"/>
      <c r="K21" s="20"/>
      <c r="L21" s="20"/>
      <c r="M21" s="20"/>
    </row>
    <row r="22" spans="1:13" ht="14.4" x14ac:dyDescent="0.3">
      <c r="A22" s="20"/>
      <c r="B22" s="20"/>
      <c r="C22" s="20"/>
      <c r="D22" s="20"/>
      <c r="E22" s="20"/>
      <c r="F22" s="20"/>
      <c r="G22" s="20"/>
      <c r="H22" s="20"/>
      <c r="I22" s="20"/>
      <c r="J22" s="20"/>
      <c r="K22" s="20"/>
      <c r="L22" s="20"/>
      <c r="M22" s="20"/>
    </row>
    <row r="23" spans="1:13" ht="14.4" x14ac:dyDescent="0.3">
      <c r="A23" s="20"/>
      <c r="B23" s="20"/>
      <c r="C23" s="20"/>
      <c r="D23" s="20"/>
      <c r="E23" s="20"/>
      <c r="F23" s="20"/>
      <c r="G23" s="20"/>
      <c r="H23" s="20"/>
      <c r="I23" s="20"/>
      <c r="J23" s="20"/>
      <c r="K23" s="20"/>
      <c r="L23" s="20"/>
      <c r="M23" s="20"/>
    </row>
    <row r="24" spans="1:13" ht="14.4" x14ac:dyDescent="0.3">
      <c r="A24" s="20"/>
      <c r="B24" s="20"/>
      <c r="C24" s="20"/>
      <c r="D24" s="20"/>
      <c r="E24" s="20"/>
      <c r="F24" s="20"/>
      <c r="G24" s="20"/>
      <c r="H24" s="20"/>
      <c r="I24" s="20"/>
      <c r="J24" s="20"/>
      <c r="K24" s="20"/>
      <c r="L24" s="20"/>
      <c r="M24" s="20"/>
    </row>
    <row r="25" spans="1:13" ht="14.4" x14ac:dyDescent="0.3">
      <c r="A25" s="20"/>
      <c r="B25" s="20"/>
      <c r="C25" s="20"/>
      <c r="D25" s="20"/>
      <c r="E25" s="20"/>
      <c r="F25" s="20"/>
      <c r="G25" s="20"/>
      <c r="H25" s="20"/>
      <c r="I25" s="20"/>
      <c r="J25" s="20"/>
      <c r="K25" s="20"/>
      <c r="L25" s="20"/>
      <c r="M25" s="20"/>
    </row>
    <row r="26" spans="1:13" ht="14.4" x14ac:dyDescent="0.3">
      <c r="A26" s="20"/>
      <c r="B26" s="20"/>
      <c r="C26" s="20"/>
      <c r="D26" s="20"/>
      <c r="E26" s="20"/>
      <c r="F26" s="20"/>
      <c r="G26" s="20"/>
      <c r="H26" s="20"/>
      <c r="I26" s="20"/>
      <c r="J26" s="20"/>
      <c r="K26" s="20"/>
      <c r="L26" s="20"/>
      <c r="M26" s="20"/>
    </row>
    <row r="27" spans="1:13" ht="14.4" x14ac:dyDescent="0.3">
      <c r="A27" s="20"/>
      <c r="B27" s="20"/>
      <c r="C27" s="20"/>
      <c r="D27" s="20"/>
      <c r="E27" s="20"/>
      <c r="F27" s="20"/>
      <c r="G27" s="20"/>
      <c r="H27" s="20"/>
      <c r="I27" s="20"/>
      <c r="J27" s="20"/>
      <c r="K27" s="20"/>
      <c r="L27" s="20"/>
      <c r="M27" s="20"/>
    </row>
  </sheetData>
  <protectedRanges>
    <protectedRange sqref="B3:C3" name="ди761"/>
  </protectedRange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FF0000"/>
  </sheetPr>
  <dimension ref="A1:G457"/>
  <sheetViews>
    <sheetView workbookViewId="0">
      <selection activeCell="E17" sqref="E17"/>
    </sheetView>
  </sheetViews>
  <sheetFormatPr defaultRowHeight="13.2" x14ac:dyDescent="0.25"/>
  <cols>
    <col min="1" max="1" width="20.44140625" style="1" customWidth="1"/>
    <col min="2" max="2" width="24.33203125" customWidth="1"/>
    <col min="3" max="3" width="43.44140625" customWidth="1"/>
    <col min="4" max="4" width="36.44140625" customWidth="1"/>
    <col min="5" max="5" width="28.109375" customWidth="1"/>
    <col min="6" max="6" width="27.88671875" style="1" customWidth="1"/>
    <col min="7" max="7" width="22" customWidth="1"/>
  </cols>
  <sheetData>
    <row r="1" spans="1:7" s="3" customFormat="1" ht="17.399999999999999" x14ac:dyDescent="0.3">
      <c r="A1" s="24" t="s">
        <v>774</v>
      </c>
      <c r="B1" s="20"/>
      <c r="C1" s="20"/>
      <c r="D1" s="20"/>
      <c r="E1" s="20"/>
      <c r="F1" s="22"/>
    </row>
    <row r="2" spans="1:7" ht="15" thickBot="1" x14ac:dyDescent="0.35">
      <c r="A2" s="22"/>
      <c r="B2" s="20"/>
      <c r="C2" s="20"/>
      <c r="D2" s="20"/>
      <c r="E2" s="20"/>
      <c r="F2" s="22"/>
    </row>
    <row r="3" spans="1:7" ht="72.599999999999994" thickBot="1" x14ac:dyDescent="0.3">
      <c r="A3" s="246" t="s">
        <v>234</v>
      </c>
      <c r="B3" s="247" t="s">
        <v>79</v>
      </c>
      <c r="C3" s="247" t="s">
        <v>47</v>
      </c>
      <c r="D3" s="247" t="s">
        <v>12</v>
      </c>
      <c r="E3" s="452" t="s">
        <v>775</v>
      </c>
      <c r="F3" s="452" t="s">
        <v>13</v>
      </c>
      <c r="G3" s="452" t="s">
        <v>535</v>
      </c>
    </row>
    <row r="4" spans="1:7" ht="14.4" x14ac:dyDescent="0.3">
      <c r="A4" s="661" t="s">
        <v>385</v>
      </c>
      <c r="B4" s="662" t="s">
        <v>2291</v>
      </c>
      <c r="C4" s="59" t="s">
        <v>942</v>
      </c>
      <c r="D4" s="59" t="s">
        <v>2292</v>
      </c>
      <c r="E4" s="578">
        <v>3</v>
      </c>
      <c r="F4" s="466">
        <v>525</v>
      </c>
      <c r="G4" s="663" t="s">
        <v>2293</v>
      </c>
    </row>
    <row r="5" spans="1:7" ht="28.8" x14ac:dyDescent="0.3">
      <c r="A5" s="661" t="s">
        <v>386</v>
      </c>
      <c r="B5" s="662" t="s">
        <v>2294</v>
      </c>
      <c r="C5" s="59" t="s">
        <v>942</v>
      </c>
      <c r="D5" s="59" t="s">
        <v>2295</v>
      </c>
      <c r="E5" s="578" t="s">
        <v>935</v>
      </c>
      <c r="F5" s="466">
        <v>25</v>
      </c>
      <c r="G5" s="663" t="s">
        <v>2296</v>
      </c>
    </row>
    <row r="6" spans="1:7" ht="28.8" x14ac:dyDescent="0.3">
      <c r="A6" s="661" t="s">
        <v>387</v>
      </c>
      <c r="B6" s="662">
        <v>44598</v>
      </c>
      <c r="C6" s="59" t="s">
        <v>2297</v>
      </c>
      <c r="D6" s="59" t="s">
        <v>2298</v>
      </c>
      <c r="E6" s="578">
        <v>2</v>
      </c>
      <c r="F6" s="466">
        <v>143</v>
      </c>
      <c r="G6" s="663" t="s">
        <v>2293</v>
      </c>
    </row>
    <row r="7" spans="1:7" ht="43.2" x14ac:dyDescent="0.3">
      <c r="A7" s="661" t="s">
        <v>2299</v>
      </c>
      <c r="B7" s="662" t="s">
        <v>2300</v>
      </c>
      <c r="C7" s="59" t="s">
        <v>942</v>
      </c>
      <c r="D7" s="59" t="s">
        <v>2301</v>
      </c>
      <c r="E7" s="578" t="s">
        <v>935</v>
      </c>
      <c r="F7" s="466">
        <v>10</v>
      </c>
      <c r="G7" s="663" t="s">
        <v>2302</v>
      </c>
    </row>
    <row r="8" spans="1:7" ht="28.8" x14ac:dyDescent="0.3">
      <c r="A8" s="664" t="s">
        <v>2303</v>
      </c>
      <c r="B8" s="665">
        <v>44527</v>
      </c>
      <c r="C8" s="666" t="s">
        <v>2304</v>
      </c>
      <c r="D8" s="666" t="s">
        <v>2305</v>
      </c>
      <c r="E8" s="667" t="s">
        <v>935</v>
      </c>
      <c r="F8" s="667">
        <v>625</v>
      </c>
      <c r="G8" s="668" t="s">
        <v>2306</v>
      </c>
    </row>
    <row r="9" spans="1:7" ht="28.8" x14ac:dyDescent="0.3">
      <c r="A9" s="664" t="s">
        <v>2307</v>
      </c>
      <c r="B9" s="665">
        <v>44528</v>
      </c>
      <c r="C9" s="666" t="s">
        <v>2304</v>
      </c>
      <c r="D9" s="666" t="s">
        <v>2305</v>
      </c>
      <c r="E9" s="667">
        <v>3</v>
      </c>
      <c r="F9" s="667">
        <v>482</v>
      </c>
      <c r="G9" s="668" t="s">
        <v>2308</v>
      </c>
    </row>
    <row r="10" spans="1:7" ht="28.8" x14ac:dyDescent="0.3">
      <c r="A10" s="664" t="s">
        <v>2309</v>
      </c>
      <c r="B10" s="665">
        <v>44534</v>
      </c>
      <c r="C10" s="666" t="s">
        <v>2304</v>
      </c>
      <c r="D10" s="666" t="s">
        <v>2305</v>
      </c>
      <c r="E10" s="667">
        <v>3</v>
      </c>
      <c r="F10" s="667">
        <v>92</v>
      </c>
      <c r="G10" s="668" t="s">
        <v>2310</v>
      </c>
    </row>
    <row r="11" spans="1:7" ht="28.8" x14ac:dyDescent="0.3">
      <c r="A11" s="664" t="s">
        <v>2311</v>
      </c>
      <c r="B11" s="665">
        <v>44535</v>
      </c>
      <c r="C11" s="666" t="s">
        <v>2304</v>
      </c>
      <c r="D11" s="666" t="s">
        <v>2305</v>
      </c>
      <c r="E11" s="667">
        <v>3</v>
      </c>
      <c r="F11" s="667">
        <v>225</v>
      </c>
      <c r="G11" s="668" t="s">
        <v>2312</v>
      </c>
    </row>
    <row r="12" spans="1:7" ht="28.8" x14ac:dyDescent="0.3">
      <c r="A12" s="664" t="s">
        <v>2313</v>
      </c>
      <c r="B12" s="665">
        <v>44541</v>
      </c>
      <c r="C12" s="666" t="s">
        <v>2304</v>
      </c>
      <c r="D12" s="666" t="s">
        <v>2305</v>
      </c>
      <c r="E12" s="667" t="s">
        <v>935</v>
      </c>
      <c r="F12" s="667">
        <v>455</v>
      </c>
      <c r="G12" s="668" t="s">
        <v>2306</v>
      </c>
    </row>
    <row r="13" spans="1:7" ht="28.8" x14ac:dyDescent="0.3">
      <c r="A13" s="664" t="s">
        <v>2314</v>
      </c>
      <c r="B13" s="665">
        <v>44542</v>
      </c>
      <c r="C13" s="666" t="s">
        <v>2304</v>
      </c>
      <c r="D13" s="666" t="s">
        <v>2305</v>
      </c>
      <c r="E13" s="667">
        <v>3</v>
      </c>
      <c r="F13" s="667">
        <v>311</v>
      </c>
      <c r="G13" s="668" t="s">
        <v>2308</v>
      </c>
    </row>
    <row r="14" spans="1:7" ht="28.8" x14ac:dyDescent="0.3">
      <c r="A14" s="664" t="s">
        <v>2315</v>
      </c>
      <c r="B14" s="669">
        <v>44548</v>
      </c>
      <c r="C14" s="666" t="s">
        <v>2304</v>
      </c>
      <c r="D14" s="666" t="s">
        <v>2305</v>
      </c>
      <c r="E14" s="667">
        <v>3</v>
      </c>
      <c r="F14" s="670">
        <v>62</v>
      </c>
      <c r="G14" s="668" t="s">
        <v>2310</v>
      </c>
    </row>
    <row r="15" spans="1:7" ht="28.8" x14ac:dyDescent="0.3">
      <c r="A15" s="664" t="s">
        <v>2316</v>
      </c>
      <c r="B15" s="669">
        <v>44549</v>
      </c>
      <c r="C15" s="666" t="s">
        <v>2304</v>
      </c>
      <c r="D15" s="666" t="s">
        <v>2305</v>
      </c>
      <c r="E15" s="667">
        <v>3</v>
      </c>
      <c r="F15" s="670">
        <v>116</v>
      </c>
      <c r="G15" s="668" t="s">
        <v>2312</v>
      </c>
    </row>
    <row r="16" spans="1:7" ht="28.8" x14ac:dyDescent="0.3">
      <c r="A16" s="664" t="s">
        <v>2317</v>
      </c>
      <c r="B16" s="669" t="s">
        <v>2318</v>
      </c>
      <c r="C16" s="666" t="s">
        <v>2304</v>
      </c>
      <c r="D16" s="666" t="s">
        <v>2319</v>
      </c>
      <c r="E16" s="667">
        <v>3</v>
      </c>
      <c r="F16" s="670">
        <v>14</v>
      </c>
      <c r="G16" s="671" t="s">
        <v>2320</v>
      </c>
    </row>
    <row r="17" spans="1:7" ht="28.8" x14ac:dyDescent="0.3">
      <c r="A17" s="664" t="s">
        <v>2321</v>
      </c>
      <c r="B17" s="669">
        <v>44612</v>
      </c>
      <c r="C17" s="666" t="s">
        <v>2322</v>
      </c>
      <c r="D17" s="666" t="s">
        <v>2305</v>
      </c>
      <c r="E17" s="667">
        <v>3</v>
      </c>
      <c r="F17" s="670">
        <v>17</v>
      </c>
      <c r="G17" s="668" t="s">
        <v>2323</v>
      </c>
    </row>
    <row r="18" spans="1:7" ht="28.8" x14ac:dyDescent="0.3">
      <c r="A18" s="664" t="s">
        <v>2324</v>
      </c>
      <c r="B18" s="669">
        <v>44612</v>
      </c>
      <c r="C18" s="666" t="s">
        <v>2325</v>
      </c>
      <c r="D18" s="666" t="s">
        <v>2305</v>
      </c>
      <c r="E18" s="667">
        <v>3</v>
      </c>
      <c r="F18" s="670">
        <v>47</v>
      </c>
      <c r="G18" s="668" t="s">
        <v>2323</v>
      </c>
    </row>
    <row r="19" spans="1:7" ht="28.8" x14ac:dyDescent="0.3">
      <c r="A19" s="664" t="s">
        <v>2326</v>
      </c>
      <c r="B19" s="669">
        <v>44612</v>
      </c>
      <c r="C19" s="666" t="s">
        <v>2327</v>
      </c>
      <c r="D19" s="666" t="s">
        <v>2305</v>
      </c>
      <c r="E19" s="667">
        <v>3</v>
      </c>
      <c r="F19" s="670">
        <v>3</v>
      </c>
      <c r="G19" s="668" t="s">
        <v>2323</v>
      </c>
    </row>
    <row r="20" spans="1:7" ht="28.8" x14ac:dyDescent="0.3">
      <c r="A20" s="664" t="s">
        <v>2328</v>
      </c>
      <c r="B20" s="669">
        <v>44612</v>
      </c>
      <c r="C20" s="666" t="s">
        <v>2329</v>
      </c>
      <c r="D20" s="666" t="s">
        <v>2305</v>
      </c>
      <c r="E20" s="667">
        <v>3</v>
      </c>
      <c r="F20" s="670">
        <v>1</v>
      </c>
      <c r="G20" s="668" t="s">
        <v>2323</v>
      </c>
    </row>
    <row r="21" spans="1:7" ht="40.200000000000003" x14ac:dyDescent="0.3">
      <c r="A21" s="664" t="s">
        <v>2330</v>
      </c>
      <c r="B21" s="669">
        <v>44618</v>
      </c>
      <c r="C21" s="666" t="s">
        <v>2325</v>
      </c>
      <c r="D21" s="666" t="s">
        <v>2305</v>
      </c>
      <c r="E21" s="667">
        <v>3</v>
      </c>
      <c r="F21" s="670">
        <v>23</v>
      </c>
      <c r="G21" s="668" t="s">
        <v>2331</v>
      </c>
    </row>
    <row r="22" spans="1:7" ht="28.8" x14ac:dyDescent="0.3">
      <c r="A22" s="664" t="s">
        <v>2332</v>
      </c>
      <c r="B22" s="669">
        <v>44632</v>
      </c>
      <c r="C22" s="666" t="s">
        <v>2322</v>
      </c>
      <c r="D22" s="666" t="s">
        <v>2305</v>
      </c>
      <c r="E22" s="667" t="s">
        <v>935</v>
      </c>
      <c r="F22" s="670">
        <v>23</v>
      </c>
      <c r="G22" s="668" t="s">
        <v>2333</v>
      </c>
    </row>
    <row r="23" spans="1:7" ht="28.8" x14ac:dyDescent="0.3">
      <c r="A23" s="664" t="s">
        <v>2334</v>
      </c>
      <c r="B23" s="669">
        <v>44632</v>
      </c>
      <c r="C23" s="666" t="s">
        <v>2325</v>
      </c>
      <c r="D23" s="666" t="s">
        <v>2305</v>
      </c>
      <c r="E23" s="667" t="s">
        <v>935</v>
      </c>
      <c r="F23" s="670">
        <v>70</v>
      </c>
      <c r="G23" s="668" t="s">
        <v>2333</v>
      </c>
    </row>
    <row r="24" spans="1:7" ht="28.8" x14ac:dyDescent="0.3">
      <c r="A24" s="664" t="s">
        <v>2335</v>
      </c>
      <c r="B24" s="669">
        <v>44632</v>
      </c>
      <c r="C24" s="666" t="s">
        <v>2336</v>
      </c>
      <c r="D24" s="666" t="s">
        <v>2305</v>
      </c>
      <c r="E24" s="667" t="s">
        <v>935</v>
      </c>
      <c r="F24" s="670">
        <v>2</v>
      </c>
      <c r="G24" s="668" t="s">
        <v>2333</v>
      </c>
    </row>
    <row r="25" spans="1:7" ht="28.8" x14ac:dyDescent="0.3">
      <c r="A25" s="664" t="s">
        <v>2337</v>
      </c>
      <c r="B25" s="669">
        <v>44632</v>
      </c>
      <c r="C25" s="666" t="s">
        <v>2327</v>
      </c>
      <c r="D25" s="666" t="s">
        <v>2305</v>
      </c>
      <c r="E25" s="667" t="s">
        <v>935</v>
      </c>
      <c r="F25" s="670">
        <v>12</v>
      </c>
      <c r="G25" s="668" t="s">
        <v>2333</v>
      </c>
    </row>
    <row r="26" spans="1:7" ht="28.8" x14ac:dyDescent="0.3">
      <c r="A26" s="664" t="s">
        <v>2338</v>
      </c>
      <c r="B26" s="669">
        <v>44633</v>
      </c>
      <c r="C26" s="666" t="s">
        <v>2322</v>
      </c>
      <c r="D26" s="666" t="s">
        <v>2305</v>
      </c>
      <c r="E26" s="667">
        <v>3</v>
      </c>
      <c r="F26" s="670">
        <v>28</v>
      </c>
      <c r="G26" s="668" t="s">
        <v>2339</v>
      </c>
    </row>
    <row r="27" spans="1:7" ht="28.8" x14ac:dyDescent="0.3">
      <c r="A27" s="664" t="s">
        <v>2340</v>
      </c>
      <c r="B27" s="669">
        <v>44633</v>
      </c>
      <c r="C27" s="666" t="s">
        <v>2325</v>
      </c>
      <c r="D27" s="666" t="s">
        <v>2305</v>
      </c>
      <c r="E27" s="667">
        <v>3</v>
      </c>
      <c r="F27" s="670">
        <v>91</v>
      </c>
      <c r="G27" s="668" t="s">
        <v>2339</v>
      </c>
    </row>
    <row r="28" spans="1:7" ht="28.8" x14ac:dyDescent="0.3">
      <c r="A28" s="664" t="s">
        <v>2341</v>
      </c>
      <c r="B28" s="669">
        <v>44633</v>
      </c>
      <c r="C28" s="666" t="s">
        <v>2336</v>
      </c>
      <c r="D28" s="666" t="s">
        <v>2305</v>
      </c>
      <c r="E28" s="667">
        <v>3</v>
      </c>
      <c r="F28" s="670">
        <v>1</v>
      </c>
      <c r="G28" s="668" t="s">
        <v>2339</v>
      </c>
    </row>
    <row r="29" spans="1:7" ht="28.8" x14ac:dyDescent="0.3">
      <c r="A29" s="664" t="s">
        <v>2342</v>
      </c>
      <c r="B29" s="669">
        <v>44633</v>
      </c>
      <c r="C29" s="666" t="s">
        <v>2327</v>
      </c>
      <c r="D29" s="666" t="s">
        <v>2305</v>
      </c>
      <c r="E29" s="667">
        <v>3</v>
      </c>
      <c r="F29" s="670">
        <v>3</v>
      </c>
      <c r="G29" s="668" t="s">
        <v>2339</v>
      </c>
    </row>
    <row r="30" spans="1:7" x14ac:dyDescent="0.25">
      <c r="A30" s="6"/>
      <c r="B30" s="8"/>
    </row>
    <row r="31" spans="1:7" x14ac:dyDescent="0.25">
      <c r="A31" s="6"/>
      <c r="B31" s="8"/>
    </row>
    <row r="32" spans="1:7" x14ac:dyDescent="0.25">
      <c r="A32" s="6"/>
      <c r="B32" s="8"/>
    </row>
    <row r="33" spans="1:2" x14ac:dyDescent="0.25">
      <c r="A33" s="6"/>
      <c r="B33" s="8"/>
    </row>
    <row r="34" spans="1:2" x14ac:dyDescent="0.25">
      <c r="A34" s="6"/>
      <c r="B34" s="8"/>
    </row>
    <row r="35" spans="1:2" x14ac:dyDescent="0.25">
      <c r="A35" s="6"/>
      <c r="B35" s="8"/>
    </row>
    <row r="36" spans="1:2" x14ac:dyDescent="0.25">
      <c r="A36" s="6"/>
      <c r="B36" s="8"/>
    </row>
    <row r="37" spans="1:2" x14ac:dyDescent="0.25">
      <c r="A37" s="6"/>
      <c r="B37" s="8"/>
    </row>
    <row r="38" spans="1:2" x14ac:dyDescent="0.25">
      <c r="A38" s="6"/>
      <c r="B38" s="8"/>
    </row>
    <row r="39" spans="1:2" x14ac:dyDescent="0.25">
      <c r="A39" s="6"/>
      <c r="B39" s="8"/>
    </row>
    <row r="40" spans="1:2" x14ac:dyDescent="0.25">
      <c r="A40" s="6"/>
      <c r="B40" s="8"/>
    </row>
    <row r="41" spans="1:2" x14ac:dyDescent="0.25">
      <c r="A41" s="6"/>
      <c r="B41" s="8"/>
    </row>
    <row r="42" spans="1:2" x14ac:dyDescent="0.25">
      <c r="A42" s="6"/>
      <c r="B42" s="8"/>
    </row>
    <row r="43" spans="1:2" x14ac:dyDescent="0.25">
      <c r="A43" s="6"/>
      <c r="B43" s="8"/>
    </row>
    <row r="44" spans="1:2" x14ac:dyDescent="0.25">
      <c r="A44" s="6"/>
      <c r="B44" s="8"/>
    </row>
    <row r="45" spans="1:2" x14ac:dyDescent="0.25">
      <c r="A45" s="6"/>
      <c r="B45" s="8"/>
    </row>
    <row r="46" spans="1:2" x14ac:dyDescent="0.25">
      <c r="A46" s="6"/>
      <c r="B46" s="8"/>
    </row>
    <row r="47" spans="1:2" x14ac:dyDescent="0.25">
      <c r="A47" s="6"/>
      <c r="B47" s="8"/>
    </row>
    <row r="48" spans="1:2" x14ac:dyDescent="0.25">
      <c r="A48" s="6"/>
      <c r="B48" s="8"/>
    </row>
    <row r="49" spans="1:2" x14ac:dyDescent="0.25">
      <c r="A49" s="6"/>
      <c r="B49" s="8"/>
    </row>
    <row r="50" spans="1:2" x14ac:dyDescent="0.25">
      <c r="A50" s="6"/>
      <c r="B50" s="8"/>
    </row>
    <row r="51" spans="1:2" x14ac:dyDescent="0.25">
      <c r="A51" s="6"/>
      <c r="B51" s="8"/>
    </row>
    <row r="52" spans="1:2" x14ac:dyDescent="0.25">
      <c r="A52" s="6"/>
      <c r="B52" s="8"/>
    </row>
    <row r="53" spans="1:2" x14ac:dyDescent="0.25">
      <c r="A53" s="6"/>
      <c r="B53" s="8"/>
    </row>
    <row r="54" spans="1:2" x14ac:dyDescent="0.25">
      <c r="A54" s="6"/>
      <c r="B54" s="8"/>
    </row>
    <row r="55" spans="1:2" x14ac:dyDescent="0.25">
      <c r="A55" s="6"/>
      <c r="B55" s="8"/>
    </row>
    <row r="56" spans="1:2" x14ac:dyDescent="0.25">
      <c r="A56" s="6"/>
      <c r="B56" s="8"/>
    </row>
    <row r="57" spans="1:2" x14ac:dyDescent="0.25">
      <c r="A57" s="6"/>
      <c r="B57" s="8"/>
    </row>
    <row r="58" spans="1:2" x14ac:dyDescent="0.25">
      <c r="A58" s="6"/>
      <c r="B58" s="8"/>
    </row>
    <row r="59" spans="1:2" x14ac:dyDescent="0.25">
      <c r="A59" s="6"/>
      <c r="B59" s="8"/>
    </row>
    <row r="60" spans="1:2" x14ac:dyDescent="0.25">
      <c r="A60" s="6"/>
      <c r="B60" s="8"/>
    </row>
    <row r="61" spans="1:2" x14ac:dyDescent="0.25">
      <c r="A61" s="6"/>
      <c r="B61" s="8"/>
    </row>
    <row r="62" spans="1:2" x14ac:dyDescent="0.25">
      <c r="A62" s="6"/>
      <c r="B62" s="8"/>
    </row>
    <row r="63" spans="1:2" x14ac:dyDescent="0.25">
      <c r="A63" s="6"/>
      <c r="B63" s="8"/>
    </row>
    <row r="64" spans="1:2" x14ac:dyDescent="0.25">
      <c r="A64" s="6"/>
      <c r="B64" s="8"/>
    </row>
    <row r="65" spans="1:2" x14ac:dyDescent="0.25">
      <c r="A65" s="6"/>
      <c r="B65" s="8"/>
    </row>
    <row r="66" spans="1:2" x14ac:dyDescent="0.25">
      <c r="A66" s="6"/>
      <c r="B66" s="8"/>
    </row>
    <row r="67" spans="1:2" x14ac:dyDescent="0.25">
      <c r="A67" s="6"/>
      <c r="B67" s="8"/>
    </row>
    <row r="68" spans="1:2" x14ac:dyDescent="0.25">
      <c r="A68" s="6"/>
      <c r="B68" s="8"/>
    </row>
    <row r="69" spans="1:2" x14ac:dyDescent="0.25">
      <c r="A69" s="6"/>
      <c r="B69" s="8"/>
    </row>
    <row r="70" spans="1:2" x14ac:dyDescent="0.25">
      <c r="A70" s="6"/>
      <c r="B70" s="8"/>
    </row>
    <row r="71" spans="1:2" x14ac:dyDescent="0.25">
      <c r="A71" s="6"/>
      <c r="B71" s="8"/>
    </row>
    <row r="72" spans="1:2" x14ac:dyDescent="0.25">
      <c r="A72" s="6"/>
      <c r="B72" s="8"/>
    </row>
    <row r="73" spans="1:2" x14ac:dyDescent="0.25">
      <c r="A73" s="6"/>
      <c r="B73" s="8"/>
    </row>
    <row r="74" spans="1:2" x14ac:dyDescent="0.25">
      <c r="A74" s="6"/>
      <c r="B74" s="8"/>
    </row>
    <row r="75" spans="1:2" x14ac:dyDescent="0.25">
      <c r="A75" s="6"/>
      <c r="B75" s="8"/>
    </row>
    <row r="76" spans="1:2" x14ac:dyDescent="0.25">
      <c r="A76" s="6"/>
      <c r="B76" s="8"/>
    </row>
    <row r="77" spans="1:2" x14ac:dyDescent="0.25">
      <c r="A77" s="6"/>
      <c r="B77" s="8"/>
    </row>
    <row r="78" spans="1:2" x14ac:dyDescent="0.25">
      <c r="A78" s="6"/>
      <c r="B78" s="8"/>
    </row>
    <row r="79" spans="1:2" x14ac:dyDescent="0.25">
      <c r="A79" s="6"/>
      <c r="B79" s="8"/>
    </row>
    <row r="80" spans="1:2" x14ac:dyDescent="0.25">
      <c r="A80" s="6"/>
      <c r="B80" s="8"/>
    </row>
    <row r="81" spans="1:2" x14ac:dyDescent="0.25">
      <c r="A81" s="6"/>
      <c r="B81" s="8"/>
    </row>
    <row r="82" spans="1:2" x14ac:dyDescent="0.25">
      <c r="A82" s="6"/>
      <c r="B82" s="8"/>
    </row>
    <row r="83" spans="1:2" x14ac:dyDescent="0.25">
      <c r="A83" s="6"/>
      <c r="B83" s="8"/>
    </row>
    <row r="84" spans="1:2" x14ac:dyDescent="0.25">
      <c r="A84" s="6"/>
      <c r="B84" s="8"/>
    </row>
    <row r="85" spans="1:2" x14ac:dyDescent="0.25">
      <c r="A85" s="6"/>
      <c r="B85" s="8"/>
    </row>
    <row r="86" spans="1:2" x14ac:dyDescent="0.25">
      <c r="A86" s="6"/>
      <c r="B86" s="8"/>
    </row>
    <row r="87" spans="1:2" x14ac:dyDescent="0.25">
      <c r="A87" s="6"/>
      <c r="B87" s="8"/>
    </row>
    <row r="88" spans="1:2" x14ac:dyDescent="0.25">
      <c r="A88" s="6"/>
      <c r="B88" s="8"/>
    </row>
    <row r="89" spans="1:2" x14ac:dyDescent="0.25">
      <c r="A89" s="6"/>
      <c r="B89" s="8"/>
    </row>
    <row r="90" spans="1:2" x14ac:dyDescent="0.25">
      <c r="A90" s="6"/>
      <c r="B90" s="8"/>
    </row>
    <row r="91" spans="1:2" x14ac:dyDescent="0.25">
      <c r="A91" s="6"/>
      <c r="B91" s="8"/>
    </row>
    <row r="92" spans="1:2" x14ac:dyDescent="0.25">
      <c r="A92" s="6"/>
      <c r="B92" s="8"/>
    </row>
    <row r="93" spans="1:2" x14ac:dyDescent="0.25">
      <c r="A93" s="6"/>
      <c r="B93" s="8"/>
    </row>
    <row r="94" spans="1:2" x14ac:dyDescent="0.25">
      <c r="A94" s="6"/>
      <c r="B94" s="8"/>
    </row>
    <row r="95" spans="1:2" x14ac:dyDescent="0.25">
      <c r="A95" s="6"/>
      <c r="B95" s="8"/>
    </row>
    <row r="96" spans="1:2" x14ac:dyDescent="0.25">
      <c r="A96" s="6"/>
      <c r="B96" s="8"/>
    </row>
    <row r="97" spans="1:2" x14ac:dyDescent="0.25">
      <c r="A97" s="6"/>
      <c r="B97" s="8"/>
    </row>
    <row r="98" spans="1:2" x14ac:dyDescent="0.25">
      <c r="A98" s="6"/>
      <c r="B98" s="8"/>
    </row>
    <row r="99" spans="1:2" x14ac:dyDescent="0.25">
      <c r="A99" s="6"/>
      <c r="B99" s="8"/>
    </row>
    <row r="100" spans="1:2" x14ac:dyDescent="0.25">
      <c r="A100" s="6"/>
      <c r="B100" s="8"/>
    </row>
    <row r="101" spans="1:2" x14ac:dyDescent="0.25">
      <c r="A101" s="6"/>
      <c r="B101" s="8"/>
    </row>
    <row r="102" spans="1:2" x14ac:dyDescent="0.25">
      <c r="A102" s="6"/>
      <c r="B102" s="8"/>
    </row>
    <row r="103" spans="1:2" x14ac:dyDescent="0.25">
      <c r="A103" s="6"/>
      <c r="B103" s="8"/>
    </row>
    <row r="104" spans="1:2" x14ac:dyDescent="0.25">
      <c r="A104" s="6"/>
      <c r="B104" s="8"/>
    </row>
    <row r="105" spans="1:2" x14ac:dyDescent="0.25">
      <c r="A105" s="6"/>
      <c r="B105" s="8"/>
    </row>
    <row r="106" spans="1:2" x14ac:dyDescent="0.25">
      <c r="A106" s="6"/>
      <c r="B106" s="8"/>
    </row>
    <row r="107" spans="1:2" x14ac:dyDescent="0.25">
      <c r="A107" s="6"/>
      <c r="B107" s="8"/>
    </row>
    <row r="108" spans="1:2" x14ac:dyDescent="0.25">
      <c r="A108" s="6"/>
      <c r="B108" s="8"/>
    </row>
    <row r="109" spans="1:2" x14ac:dyDescent="0.25">
      <c r="A109" s="6"/>
      <c r="B109" s="8"/>
    </row>
    <row r="110" spans="1:2" x14ac:dyDescent="0.25">
      <c r="A110" s="6"/>
      <c r="B110" s="8"/>
    </row>
    <row r="111" spans="1:2" x14ac:dyDescent="0.25">
      <c r="A111" s="6"/>
      <c r="B111" s="8"/>
    </row>
    <row r="112" spans="1:2" x14ac:dyDescent="0.25">
      <c r="A112" s="6"/>
      <c r="B112" s="8"/>
    </row>
    <row r="113" spans="1:2" x14ac:dyDescent="0.25">
      <c r="A113" s="6"/>
      <c r="B113" s="8"/>
    </row>
    <row r="114" spans="1:2" x14ac:dyDescent="0.25">
      <c r="A114" s="6"/>
      <c r="B114" s="8"/>
    </row>
    <row r="115" spans="1:2" x14ac:dyDescent="0.25">
      <c r="A115" s="6"/>
      <c r="B115" s="8"/>
    </row>
    <row r="116" spans="1:2" x14ac:dyDescent="0.25">
      <c r="A116" s="6"/>
      <c r="B116" s="8"/>
    </row>
    <row r="117" spans="1:2" x14ac:dyDescent="0.25">
      <c r="A117" s="6"/>
      <c r="B117" s="8"/>
    </row>
    <row r="118" spans="1:2" x14ac:dyDescent="0.25">
      <c r="A118" s="6"/>
      <c r="B118" s="8"/>
    </row>
    <row r="119" spans="1:2" x14ac:dyDescent="0.25">
      <c r="A119" s="6"/>
      <c r="B119" s="8"/>
    </row>
    <row r="120" spans="1:2" x14ac:dyDescent="0.25">
      <c r="A120" s="6"/>
      <c r="B120" s="8"/>
    </row>
    <row r="121" spans="1:2" x14ac:dyDescent="0.25">
      <c r="A121" s="6"/>
      <c r="B121" s="8"/>
    </row>
    <row r="122" spans="1:2" x14ac:dyDescent="0.25">
      <c r="A122" s="6"/>
      <c r="B122" s="8"/>
    </row>
    <row r="123" spans="1:2" x14ac:dyDescent="0.25">
      <c r="A123" s="6"/>
      <c r="B123" s="8"/>
    </row>
    <row r="124" spans="1:2" x14ac:dyDescent="0.25">
      <c r="A124" s="6"/>
      <c r="B124" s="8"/>
    </row>
    <row r="125" spans="1:2" x14ac:dyDescent="0.25">
      <c r="A125" s="6"/>
      <c r="B125" s="8"/>
    </row>
    <row r="126" spans="1:2" x14ac:dyDescent="0.25">
      <c r="A126" s="6"/>
      <c r="B126" s="8"/>
    </row>
    <row r="127" spans="1:2" x14ac:dyDescent="0.25">
      <c r="A127" s="6"/>
      <c r="B127" s="8"/>
    </row>
    <row r="128" spans="1:2" x14ac:dyDescent="0.25">
      <c r="A128" s="6"/>
      <c r="B128" s="8"/>
    </row>
    <row r="129" spans="1:2" x14ac:dyDescent="0.25">
      <c r="A129" s="6"/>
      <c r="B129" s="8"/>
    </row>
    <row r="130" spans="1:2" x14ac:dyDescent="0.25">
      <c r="A130" s="6"/>
      <c r="B130" s="8"/>
    </row>
    <row r="131" spans="1:2" x14ac:dyDescent="0.25">
      <c r="A131" s="6"/>
      <c r="B131" s="8"/>
    </row>
    <row r="132" spans="1:2" x14ac:dyDescent="0.25">
      <c r="A132" s="6"/>
      <c r="B132" s="8"/>
    </row>
    <row r="133" spans="1:2" x14ac:dyDescent="0.25">
      <c r="A133" s="6"/>
      <c r="B133" s="8"/>
    </row>
    <row r="134" spans="1:2" x14ac:dyDescent="0.25">
      <c r="A134" s="6"/>
      <c r="B134" s="8"/>
    </row>
    <row r="135" spans="1:2" x14ac:dyDescent="0.25">
      <c r="A135" s="6"/>
      <c r="B135" s="8"/>
    </row>
    <row r="136" spans="1:2" x14ac:dyDescent="0.25">
      <c r="A136" s="6"/>
      <c r="B136" s="8"/>
    </row>
    <row r="137" spans="1:2" x14ac:dyDescent="0.25">
      <c r="A137" s="6"/>
      <c r="B137" s="8"/>
    </row>
    <row r="138" spans="1:2" x14ac:dyDescent="0.25">
      <c r="A138" s="6"/>
      <c r="B138" s="8"/>
    </row>
    <row r="139" spans="1:2" x14ac:dyDescent="0.25">
      <c r="A139" s="6"/>
      <c r="B139" s="8"/>
    </row>
    <row r="140" spans="1:2" x14ac:dyDescent="0.25">
      <c r="A140" s="6"/>
      <c r="B140" s="8"/>
    </row>
    <row r="141" spans="1:2" x14ac:dyDescent="0.25">
      <c r="A141" s="6"/>
      <c r="B141" s="8"/>
    </row>
    <row r="142" spans="1:2" x14ac:dyDescent="0.25">
      <c r="A142" s="6"/>
      <c r="B142" s="8"/>
    </row>
    <row r="143" spans="1:2" x14ac:dyDescent="0.25">
      <c r="A143" s="6"/>
      <c r="B143" s="8"/>
    </row>
    <row r="144" spans="1:2" x14ac:dyDescent="0.25">
      <c r="A144" s="6"/>
      <c r="B144" s="8"/>
    </row>
    <row r="145" spans="1:2" x14ac:dyDescent="0.25">
      <c r="A145" s="6"/>
      <c r="B145" s="8"/>
    </row>
    <row r="146" spans="1:2" x14ac:dyDescent="0.25">
      <c r="A146" s="6"/>
      <c r="B146" s="8"/>
    </row>
    <row r="147" spans="1:2" x14ac:dyDescent="0.25">
      <c r="A147" s="6"/>
      <c r="B147" s="8"/>
    </row>
    <row r="148" spans="1:2" x14ac:dyDescent="0.25">
      <c r="A148" s="6"/>
      <c r="B148" s="8"/>
    </row>
    <row r="149" spans="1:2" x14ac:dyDescent="0.25">
      <c r="A149" s="6"/>
      <c r="B149" s="8"/>
    </row>
    <row r="150" spans="1:2" x14ac:dyDescent="0.25">
      <c r="A150" s="6"/>
      <c r="B150" s="8"/>
    </row>
    <row r="151" spans="1:2" x14ac:dyDescent="0.25">
      <c r="A151" s="6"/>
      <c r="B151" s="8"/>
    </row>
    <row r="152" spans="1:2" x14ac:dyDescent="0.25">
      <c r="A152" s="6"/>
      <c r="B152" s="8"/>
    </row>
    <row r="153" spans="1:2" x14ac:dyDescent="0.25">
      <c r="A153" s="6"/>
      <c r="B153" s="8"/>
    </row>
    <row r="154" spans="1:2" x14ac:dyDescent="0.25">
      <c r="A154" s="6"/>
      <c r="B154" s="8"/>
    </row>
    <row r="155" spans="1:2" x14ac:dyDescent="0.25">
      <c r="A155" s="6"/>
      <c r="B155" s="8"/>
    </row>
    <row r="156" spans="1:2" x14ac:dyDescent="0.25">
      <c r="A156" s="6"/>
      <c r="B156" s="8"/>
    </row>
    <row r="157" spans="1:2" x14ac:dyDescent="0.25">
      <c r="A157" s="6"/>
      <c r="B157" s="8"/>
    </row>
    <row r="158" spans="1:2" x14ac:dyDescent="0.25">
      <c r="A158" s="6"/>
      <c r="B158" s="8"/>
    </row>
    <row r="159" spans="1:2" x14ac:dyDescent="0.25">
      <c r="A159" s="6"/>
      <c r="B159" s="8"/>
    </row>
    <row r="160" spans="1:2" x14ac:dyDescent="0.25">
      <c r="A160" s="6"/>
      <c r="B160" s="8"/>
    </row>
    <row r="161" spans="1:2" x14ac:dyDescent="0.25">
      <c r="A161" s="6"/>
      <c r="B161" s="8"/>
    </row>
    <row r="162" spans="1:2" x14ac:dyDescent="0.25">
      <c r="A162" s="6"/>
      <c r="B162" s="8"/>
    </row>
    <row r="163" spans="1:2" x14ac:dyDescent="0.25">
      <c r="A163" s="6"/>
      <c r="B163" s="8"/>
    </row>
    <row r="164" spans="1:2" x14ac:dyDescent="0.25">
      <c r="A164" s="6"/>
      <c r="B164" s="8"/>
    </row>
    <row r="165" spans="1:2" x14ac:dyDescent="0.25">
      <c r="A165" s="6"/>
      <c r="B165" s="8"/>
    </row>
    <row r="166" spans="1:2" x14ac:dyDescent="0.25">
      <c r="A166" s="6"/>
      <c r="B166" s="8"/>
    </row>
    <row r="167" spans="1:2" x14ac:dyDescent="0.25">
      <c r="A167" s="6"/>
      <c r="B167" s="8"/>
    </row>
    <row r="168" spans="1:2" x14ac:dyDescent="0.25">
      <c r="A168" s="6"/>
      <c r="B168" s="8"/>
    </row>
    <row r="169" spans="1:2" x14ac:dyDescent="0.25">
      <c r="A169" s="6"/>
      <c r="B169" s="8"/>
    </row>
    <row r="170" spans="1:2" x14ac:dyDescent="0.25">
      <c r="A170" s="6"/>
      <c r="B170" s="8"/>
    </row>
    <row r="171" spans="1:2" x14ac:dyDescent="0.25">
      <c r="A171" s="6"/>
      <c r="B171" s="8"/>
    </row>
    <row r="172" spans="1:2" x14ac:dyDescent="0.25">
      <c r="A172" s="6"/>
      <c r="B172" s="8"/>
    </row>
    <row r="173" spans="1:2" x14ac:dyDescent="0.25">
      <c r="A173" s="6"/>
      <c r="B173" s="8"/>
    </row>
    <row r="174" spans="1:2" x14ac:dyDescent="0.25">
      <c r="A174" s="6"/>
      <c r="B174" s="8"/>
    </row>
    <row r="175" spans="1:2" x14ac:dyDescent="0.25">
      <c r="A175" s="6"/>
      <c r="B175" s="8"/>
    </row>
    <row r="176" spans="1:2" x14ac:dyDescent="0.25">
      <c r="A176" s="6"/>
      <c r="B176" s="8"/>
    </row>
    <row r="177" spans="1:2" x14ac:dyDescent="0.25">
      <c r="A177" s="6"/>
      <c r="B177" s="8"/>
    </row>
    <row r="178" spans="1:2" x14ac:dyDescent="0.25">
      <c r="A178" s="6"/>
      <c r="B178" s="8"/>
    </row>
    <row r="179" spans="1:2" x14ac:dyDescent="0.25">
      <c r="A179" s="6"/>
      <c r="B179" s="8"/>
    </row>
    <row r="180" spans="1:2" x14ac:dyDescent="0.25">
      <c r="A180" s="6"/>
      <c r="B180" s="8"/>
    </row>
    <row r="181" spans="1:2" x14ac:dyDescent="0.25">
      <c r="A181" s="6"/>
      <c r="B181" s="8"/>
    </row>
    <row r="182" spans="1:2" x14ac:dyDescent="0.25">
      <c r="A182" s="6"/>
      <c r="B182" s="8"/>
    </row>
    <row r="183" spans="1:2" x14ac:dyDescent="0.25">
      <c r="A183" s="6"/>
      <c r="B183" s="8"/>
    </row>
    <row r="184" spans="1:2" x14ac:dyDescent="0.25">
      <c r="A184" s="6"/>
      <c r="B184" s="8"/>
    </row>
    <row r="185" spans="1:2" x14ac:dyDescent="0.25">
      <c r="A185" s="6"/>
      <c r="B185" s="8"/>
    </row>
    <row r="186" spans="1:2" x14ac:dyDescent="0.25">
      <c r="A186" s="6"/>
      <c r="B186" s="8"/>
    </row>
    <row r="187" spans="1:2" x14ac:dyDescent="0.25">
      <c r="A187" s="6"/>
      <c r="B187" s="8"/>
    </row>
    <row r="188" spans="1:2" x14ac:dyDescent="0.25">
      <c r="A188" s="6"/>
      <c r="B188" s="8"/>
    </row>
    <row r="189" spans="1:2" x14ac:dyDescent="0.25">
      <c r="A189" s="6"/>
      <c r="B189" s="8"/>
    </row>
    <row r="190" spans="1:2" x14ac:dyDescent="0.25">
      <c r="A190" s="6"/>
      <c r="B190" s="8"/>
    </row>
    <row r="191" spans="1:2" x14ac:dyDescent="0.25">
      <c r="A191" s="6"/>
      <c r="B191" s="8"/>
    </row>
    <row r="192" spans="1:2" x14ac:dyDescent="0.25">
      <c r="A192" s="6"/>
      <c r="B192" s="8"/>
    </row>
    <row r="193" spans="1:2" x14ac:dyDescent="0.25">
      <c r="A193" s="6"/>
      <c r="B193" s="8"/>
    </row>
    <row r="194" spans="1:2" x14ac:dyDescent="0.25">
      <c r="A194" s="6"/>
      <c r="B194" s="8"/>
    </row>
    <row r="195" spans="1:2" x14ac:dyDescent="0.25">
      <c r="A195" s="6"/>
      <c r="B195" s="8"/>
    </row>
    <row r="196" spans="1:2" x14ac:dyDescent="0.25">
      <c r="A196" s="6"/>
      <c r="B196" s="8"/>
    </row>
    <row r="197" spans="1:2" x14ac:dyDescent="0.25">
      <c r="A197" s="6"/>
      <c r="B197" s="8"/>
    </row>
    <row r="198" spans="1:2" x14ac:dyDescent="0.25">
      <c r="A198" s="6"/>
      <c r="B198" s="8"/>
    </row>
    <row r="199" spans="1:2" x14ac:dyDescent="0.25">
      <c r="A199" s="6"/>
      <c r="B199" s="8"/>
    </row>
    <row r="200" spans="1:2" x14ac:dyDescent="0.25">
      <c r="A200" s="6"/>
      <c r="B200" s="8"/>
    </row>
    <row r="201" spans="1:2" x14ac:dyDescent="0.25">
      <c r="A201" s="6"/>
      <c r="B201" s="8"/>
    </row>
    <row r="202" spans="1:2" x14ac:dyDescent="0.25">
      <c r="A202" s="6"/>
      <c r="B202" s="8"/>
    </row>
    <row r="203" spans="1:2" x14ac:dyDescent="0.25">
      <c r="A203" s="6"/>
      <c r="B203" s="8"/>
    </row>
    <row r="204" spans="1:2" x14ac:dyDescent="0.25">
      <c r="A204" s="6"/>
      <c r="B204" s="8"/>
    </row>
    <row r="205" spans="1:2" x14ac:dyDescent="0.25">
      <c r="A205" s="6"/>
      <c r="B205" s="8"/>
    </row>
    <row r="206" spans="1:2" x14ac:dyDescent="0.25">
      <c r="A206" s="6"/>
      <c r="B206" s="8"/>
    </row>
    <row r="207" spans="1:2" x14ac:dyDescent="0.25">
      <c r="A207" s="6"/>
      <c r="B207" s="8"/>
    </row>
    <row r="208" spans="1:2" x14ac:dyDescent="0.25">
      <c r="A208" s="6"/>
      <c r="B208" s="8"/>
    </row>
    <row r="209" spans="1:2" x14ac:dyDescent="0.25">
      <c r="A209" s="6"/>
      <c r="B209" s="8"/>
    </row>
    <row r="210" spans="1:2" x14ac:dyDescent="0.25">
      <c r="A210" s="6"/>
      <c r="B210" s="8"/>
    </row>
    <row r="211" spans="1:2" x14ac:dyDescent="0.25">
      <c r="A211" s="6"/>
      <c r="B211" s="8"/>
    </row>
    <row r="212" spans="1:2" x14ac:dyDescent="0.25">
      <c r="A212" s="6"/>
      <c r="B212" s="8"/>
    </row>
    <row r="213" spans="1:2" x14ac:dyDescent="0.25">
      <c r="A213" s="6"/>
      <c r="B213" s="8"/>
    </row>
    <row r="214" spans="1:2" x14ac:dyDescent="0.25">
      <c r="A214" s="6"/>
      <c r="B214" s="8"/>
    </row>
    <row r="215" spans="1:2" x14ac:dyDescent="0.25">
      <c r="A215" s="6"/>
      <c r="B215" s="8"/>
    </row>
    <row r="216" spans="1:2" x14ac:dyDescent="0.25">
      <c r="A216" s="6"/>
      <c r="B216" s="8"/>
    </row>
    <row r="217" spans="1:2" x14ac:dyDescent="0.25">
      <c r="A217" s="6"/>
      <c r="B217" s="8"/>
    </row>
    <row r="218" spans="1:2" x14ac:dyDescent="0.25">
      <c r="A218" s="6"/>
      <c r="B218" s="8"/>
    </row>
    <row r="219" spans="1:2" x14ac:dyDescent="0.25">
      <c r="A219" s="6"/>
      <c r="B219" s="8"/>
    </row>
    <row r="220" spans="1:2" x14ac:dyDescent="0.25">
      <c r="A220" s="6"/>
      <c r="B220" s="8"/>
    </row>
    <row r="221" spans="1:2" x14ac:dyDescent="0.25">
      <c r="A221" s="6"/>
      <c r="B221" s="8"/>
    </row>
    <row r="222" spans="1:2" x14ac:dyDescent="0.25">
      <c r="A222" s="6"/>
      <c r="B222" s="8"/>
    </row>
    <row r="223" spans="1:2" x14ac:dyDescent="0.25">
      <c r="A223" s="6"/>
      <c r="B223" s="8"/>
    </row>
    <row r="224" spans="1:2" x14ac:dyDescent="0.25">
      <c r="A224" s="6"/>
      <c r="B224" s="8"/>
    </row>
    <row r="225" spans="1:2" x14ac:dyDescent="0.25">
      <c r="A225" s="6"/>
      <c r="B225" s="8"/>
    </row>
    <row r="226" spans="1:2" x14ac:dyDescent="0.25">
      <c r="A226" s="6"/>
      <c r="B226" s="8"/>
    </row>
    <row r="227" spans="1:2" x14ac:dyDescent="0.25">
      <c r="A227" s="6"/>
      <c r="B227" s="8"/>
    </row>
    <row r="228" spans="1:2" x14ac:dyDescent="0.25">
      <c r="A228" s="6"/>
      <c r="B228" s="8"/>
    </row>
    <row r="229" spans="1:2" x14ac:dyDescent="0.25">
      <c r="A229" s="6"/>
      <c r="B229" s="8"/>
    </row>
    <row r="230" spans="1:2" x14ac:dyDescent="0.25">
      <c r="A230" s="6"/>
      <c r="B230" s="8"/>
    </row>
    <row r="231" spans="1:2" x14ac:dyDescent="0.25">
      <c r="A231" s="6"/>
      <c r="B231" s="8"/>
    </row>
    <row r="232" spans="1:2" x14ac:dyDescent="0.25">
      <c r="A232" s="6"/>
      <c r="B232" s="8"/>
    </row>
    <row r="233" spans="1:2" x14ac:dyDescent="0.25">
      <c r="A233" s="6"/>
      <c r="B233" s="8"/>
    </row>
    <row r="234" spans="1:2" x14ac:dyDescent="0.25">
      <c r="A234" s="6"/>
      <c r="B234" s="8"/>
    </row>
    <row r="235" spans="1:2" x14ac:dyDescent="0.25">
      <c r="A235" s="6"/>
      <c r="B235" s="8"/>
    </row>
    <row r="236" spans="1:2" x14ac:dyDescent="0.25">
      <c r="A236" s="6"/>
      <c r="B236" s="8"/>
    </row>
    <row r="237" spans="1:2" x14ac:dyDescent="0.25">
      <c r="A237" s="6"/>
      <c r="B237" s="8"/>
    </row>
    <row r="238" spans="1:2" x14ac:dyDescent="0.25">
      <c r="A238" s="6"/>
      <c r="B238" s="8"/>
    </row>
    <row r="239" spans="1:2" x14ac:dyDescent="0.25">
      <c r="A239" s="6"/>
      <c r="B239" s="8"/>
    </row>
    <row r="240" spans="1:2" x14ac:dyDescent="0.25">
      <c r="A240" s="6"/>
      <c r="B240" s="8"/>
    </row>
    <row r="241" spans="1:2" x14ac:dyDescent="0.25">
      <c r="A241" s="6"/>
      <c r="B241" s="8"/>
    </row>
    <row r="242" spans="1:2" x14ac:dyDescent="0.25">
      <c r="A242" s="6"/>
      <c r="B242" s="8"/>
    </row>
    <row r="243" spans="1:2" x14ac:dyDescent="0.25">
      <c r="A243" s="6"/>
      <c r="B243" s="8"/>
    </row>
    <row r="244" spans="1:2" x14ac:dyDescent="0.25">
      <c r="A244" s="6"/>
      <c r="B244" s="8"/>
    </row>
    <row r="245" spans="1:2" x14ac:dyDescent="0.25">
      <c r="A245" s="6"/>
      <c r="B245" s="8"/>
    </row>
    <row r="246" spans="1:2" x14ac:dyDescent="0.25">
      <c r="A246" s="6"/>
      <c r="B246" s="8"/>
    </row>
    <row r="247" spans="1:2" x14ac:dyDescent="0.25">
      <c r="A247" s="6"/>
      <c r="B247" s="8"/>
    </row>
    <row r="248" spans="1:2" x14ac:dyDescent="0.25">
      <c r="A248" s="6"/>
      <c r="B248" s="8"/>
    </row>
    <row r="249" spans="1:2" x14ac:dyDescent="0.25">
      <c r="A249" s="6"/>
      <c r="B249" s="8"/>
    </row>
    <row r="250" spans="1:2" x14ac:dyDescent="0.25">
      <c r="A250" s="6"/>
      <c r="B250" s="8"/>
    </row>
    <row r="251" spans="1:2" x14ac:dyDescent="0.25">
      <c r="A251" s="6"/>
      <c r="B251" s="8"/>
    </row>
    <row r="252" spans="1:2" x14ac:dyDescent="0.25">
      <c r="A252" s="6"/>
      <c r="B252" s="8"/>
    </row>
    <row r="253" spans="1:2" x14ac:dyDescent="0.25">
      <c r="A253" s="6"/>
      <c r="B253" s="8"/>
    </row>
    <row r="254" spans="1:2" x14ac:dyDescent="0.25">
      <c r="A254" s="6"/>
      <c r="B254" s="8"/>
    </row>
    <row r="255" spans="1:2" x14ac:dyDescent="0.25">
      <c r="A255" s="6"/>
      <c r="B255" s="8"/>
    </row>
    <row r="256" spans="1:2" x14ac:dyDescent="0.25">
      <c r="A256" s="6"/>
      <c r="B256" s="8"/>
    </row>
    <row r="257" spans="1:2" x14ac:dyDescent="0.25">
      <c r="A257" s="6"/>
      <c r="B257" s="8"/>
    </row>
    <row r="258" spans="1:2" x14ac:dyDescent="0.25">
      <c r="A258" s="6"/>
      <c r="B258" s="8"/>
    </row>
    <row r="259" spans="1:2" x14ac:dyDescent="0.25">
      <c r="A259" s="6"/>
      <c r="B259" s="8"/>
    </row>
    <row r="260" spans="1:2" x14ac:dyDescent="0.25">
      <c r="A260" s="6"/>
      <c r="B260" s="8"/>
    </row>
    <row r="261" spans="1:2" x14ac:dyDescent="0.25">
      <c r="A261" s="6"/>
      <c r="B261" s="8"/>
    </row>
    <row r="262" spans="1:2" x14ac:dyDescent="0.25">
      <c r="A262" s="6"/>
      <c r="B262" s="8"/>
    </row>
    <row r="263" spans="1:2" x14ac:dyDescent="0.25">
      <c r="A263" s="6"/>
      <c r="B263" s="8"/>
    </row>
    <row r="264" spans="1:2" x14ac:dyDescent="0.25">
      <c r="A264" s="6"/>
      <c r="B264" s="8"/>
    </row>
    <row r="265" spans="1:2" x14ac:dyDescent="0.25">
      <c r="A265" s="6"/>
      <c r="B265" s="8"/>
    </row>
    <row r="266" spans="1:2" x14ac:dyDescent="0.25">
      <c r="A266" s="6"/>
      <c r="B266" s="8"/>
    </row>
    <row r="267" spans="1:2" x14ac:dyDescent="0.25">
      <c r="A267" s="6"/>
      <c r="B267" s="8"/>
    </row>
    <row r="268" spans="1:2" x14ac:dyDescent="0.25">
      <c r="A268" s="6"/>
      <c r="B268" s="8"/>
    </row>
    <row r="269" spans="1:2" x14ac:dyDescent="0.25">
      <c r="A269" s="6"/>
      <c r="B269" s="8"/>
    </row>
    <row r="270" spans="1:2" x14ac:dyDescent="0.25">
      <c r="A270" s="6"/>
      <c r="B270" s="8"/>
    </row>
    <row r="271" spans="1:2" x14ac:dyDescent="0.25">
      <c r="A271" s="6"/>
      <c r="B271" s="8"/>
    </row>
    <row r="272" spans="1:2" x14ac:dyDescent="0.25">
      <c r="A272" s="6"/>
      <c r="B272" s="8"/>
    </row>
    <row r="273" spans="1:2" x14ac:dyDescent="0.25">
      <c r="A273" s="6"/>
      <c r="B273" s="8"/>
    </row>
    <row r="274" spans="1:2" x14ac:dyDescent="0.25">
      <c r="A274" s="6"/>
      <c r="B274" s="8"/>
    </row>
    <row r="275" spans="1:2" x14ac:dyDescent="0.25">
      <c r="A275" s="6"/>
      <c r="B275" s="8"/>
    </row>
    <row r="276" spans="1:2" x14ac:dyDescent="0.25">
      <c r="A276" s="6"/>
      <c r="B276" s="8"/>
    </row>
    <row r="277" spans="1:2" x14ac:dyDescent="0.25">
      <c r="A277" s="6"/>
      <c r="B277" s="8"/>
    </row>
    <row r="278" spans="1:2" x14ac:dyDescent="0.25">
      <c r="A278" s="6"/>
      <c r="B278" s="8"/>
    </row>
    <row r="279" spans="1:2" x14ac:dyDescent="0.25">
      <c r="A279" s="6"/>
      <c r="B279" s="8"/>
    </row>
    <row r="280" spans="1:2" x14ac:dyDescent="0.25">
      <c r="A280" s="6"/>
      <c r="B280" s="8"/>
    </row>
    <row r="281" spans="1:2" x14ac:dyDescent="0.25">
      <c r="A281" s="6"/>
      <c r="B281" s="8"/>
    </row>
    <row r="282" spans="1:2" x14ac:dyDescent="0.25">
      <c r="A282" s="6"/>
      <c r="B282" s="8"/>
    </row>
    <row r="283" spans="1:2" x14ac:dyDescent="0.25">
      <c r="A283" s="6"/>
      <c r="B283" s="8"/>
    </row>
    <row r="284" spans="1:2" x14ac:dyDescent="0.25">
      <c r="A284" s="6"/>
      <c r="B284" s="8"/>
    </row>
    <row r="285" spans="1:2" x14ac:dyDescent="0.25">
      <c r="A285" s="6"/>
      <c r="B285" s="8"/>
    </row>
    <row r="286" spans="1:2" x14ac:dyDescent="0.25">
      <c r="A286" s="6"/>
      <c r="B286" s="8"/>
    </row>
    <row r="287" spans="1:2" x14ac:dyDescent="0.25">
      <c r="A287" s="6"/>
      <c r="B287" s="8"/>
    </row>
    <row r="288" spans="1:2" x14ac:dyDescent="0.25">
      <c r="A288" s="6"/>
      <c r="B288" s="8"/>
    </row>
    <row r="289" spans="1:2" x14ac:dyDescent="0.25">
      <c r="A289" s="6"/>
      <c r="B289" s="8"/>
    </row>
    <row r="290" spans="1:2" x14ac:dyDescent="0.25">
      <c r="A290" s="6"/>
      <c r="B290" s="8"/>
    </row>
    <row r="291" spans="1:2" x14ac:dyDescent="0.25">
      <c r="A291" s="6"/>
      <c r="B291" s="8"/>
    </row>
    <row r="292" spans="1:2" x14ac:dyDescent="0.25">
      <c r="A292" s="6"/>
      <c r="B292" s="8"/>
    </row>
    <row r="293" spans="1:2" x14ac:dyDescent="0.25">
      <c r="A293" s="6"/>
      <c r="B293" s="8"/>
    </row>
    <row r="294" spans="1:2" x14ac:dyDescent="0.25">
      <c r="A294" s="6"/>
      <c r="B294" s="8"/>
    </row>
    <row r="295" spans="1:2" x14ac:dyDescent="0.25">
      <c r="A295" s="6"/>
      <c r="B295" s="8"/>
    </row>
    <row r="296" spans="1:2" x14ac:dyDescent="0.25">
      <c r="A296" s="6"/>
      <c r="B296" s="8"/>
    </row>
    <row r="297" spans="1:2" x14ac:dyDescent="0.25">
      <c r="A297" s="6"/>
      <c r="B297" s="8"/>
    </row>
    <row r="298" spans="1:2" x14ac:dyDescent="0.25">
      <c r="A298" s="6"/>
      <c r="B298" s="8"/>
    </row>
    <row r="299" spans="1:2" x14ac:dyDescent="0.25">
      <c r="A299" s="6"/>
      <c r="B299" s="8"/>
    </row>
    <row r="300" spans="1:2" x14ac:dyDescent="0.25">
      <c r="A300" s="6"/>
      <c r="B300" s="8"/>
    </row>
    <row r="301" spans="1:2" x14ac:dyDescent="0.25">
      <c r="A301" s="6"/>
      <c r="B301" s="8"/>
    </row>
    <row r="302" spans="1:2" x14ac:dyDescent="0.25">
      <c r="A302" s="6"/>
      <c r="B302" s="8"/>
    </row>
    <row r="303" spans="1:2" x14ac:dyDescent="0.25">
      <c r="A303" s="6"/>
      <c r="B303" s="8"/>
    </row>
    <row r="304" spans="1:2" x14ac:dyDescent="0.25">
      <c r="A304" s="6"/>
      <c r="B304" s="8"/>
    </row>
    <row r="305" spans="1:2" x14ac:dyDescent="0.25">
      <c r="A305" s="6"/>
      <c r="B305" s="8"/>
    </row>
    <row r="306" spans="1:2" x14ac:dyDescent="0.25">
      <c r="A306" s="6"/>
      <c r="B306" s="8"/>
    </row>
    <row r="307" spans="1:2" x14ac:dyDescent="0.25">
      <c r="A307" s="6"/>
      <c r="B307" s="8"/>
    </row>
    <row r="308" spans="1:2" x14ac:dyDescent="0.25">
      <c r="A308" s="6"/>
      <c r="B308" s="8"/>
    </row>
    <row r="309" spans="1:2" x14ac:dyDescent="0.25">
      <c r="A309" s="6"/>
      <c r="B309" s="8"/>
    </row>
    <row r="310" spans="1:2" x14ac:dyDescent="0.25">
      <c r="A310" s="6"/>
      <c r="B310" s="8"/>
    </row>
    <row r="311" spans="1:2" x14ac:dyDescent="0.25">
      <c r="A311" s="6"/>
      <c r="B311" s="8"/>
    </row>
    <row r="312" spans="1:2" x14ac:dyDescent="0.25">
      <c r="A312" s="6"/>
      <c r="B312" s="8"/>
    </row>
    <row r="313" spans="1:2" x14ac:dyDescent="0.25">
      <c r="A313" s="6"/>
      <c r="B313" s="8"/>
    </row>
    <row r="314" spans="1:2" x14ac:dyDescent="0.25">
      <c r="A314" s="6"/>
      <c r="B314" s="8"/>
    </row>
    <row r="315" spans="1:2" x14ac:dyDescent="0.25">
      <c r="A315" s="6"/>
      <c r="B315" s="8"/>
    </row>
    <row r="316" spans="1:2" x14ac:dyDescent="0.25">
      <c r="A316" s="6"/>
      <c r="B316" s="8"/>
    </row>
    <row r="317" spans="1:2" x14ac:dyDescent="0.25">
      <c r="A317" s="6"/>
      <c r="B317" s="8"/>
    </row>
    <row r="318" spans="1:2" x14ac:dyDescent="0.25">
      <c r="A318" s="6"/>
      <c r="B318" s="8"/>
    </row>
    <row r="319" spans="1:2" x14ac:dyDescent="0.25">
      <c r="A319" s="6"/>
      <c r="B319" s="8"/>
    </row>
    <row r="320" spans="1:2" x14ac:dyDescent="0.25">
      <c r="A320" s="6"/>
      <c r="B320" s="8"/>
    </row>
    <row r="321" spans="1:2" x14ac:dyDescent="0.25">
      <c r="A321" s="6"/>
      <c r="B321" s="8"/>
    </row>
    <row r="322" spans="1:2" x14ac:dyDescent="0.25">
      <c r="A322" s="6"/>
      <c r="B322" s="8"/>
    </row>
    <row r="323" spans="1:2" x14ac:dyDescent="0.25">
      <c r="A323" s="6"/>
      <c r="B323" s="8"/>
    </row>
    <row r="324" spans="1:2" x14ac:dyDescent="0.25">
      <c r="A324" s="6"/>
      <c r="B324" s="8"/>
    </row>
    <row r="325" spans="1:2" x14ac:dyDescent="0.25">
      <c r="A325" s="6"/>
      <c r="B325" s="8"/>
    </row>
    <row r="326" spans="1:2" x14ac:dyDescent="0.25">
      <c r="A326" s="6"/>
      <c r="B326" s="8"/>
    </row>
    <row r="327" spans="1:2" x14ac:dyDescent="0.25">
      <c r="A327" s="6"/>
      <c r="B327" s="8"/>
    </row>
    <row r="328" spans="1:2" x14ac:dyDescent="0.25">
      <c r="A328" s="6"/>
      <c r="B328" s="8"/>
    </row>
    <row r="329" spans="1:2" x14ac:dyDescent="0.25">
      <c r="A329" s="6"/>
      <c r="B329" s="8"/>
    </row>
    <row r="330" spans="1:2" x14ac:dyDescent="0.25">
      <c r="A330" s="6"/>
      <c r="B330" s="8"/>
    </row>
    <row r="331" spans="1:2" x14ac:dyDescent="0.25">
      <c r="A331" s="6"/>
      <c r="B331" s="8"/>
    </row>
    <row r="332" spans="1:2" x14ac:dyDescent="0.25">
      <c r="A332" s="6"/>
      <c r="B332" s="8"/>
    </row>
    <row r="333" spans="1:2" x14ac:dyDescent="0.25">
      <c r="A333" s="6"/>
      <c r="B333" s="8"/>
    </row>
    <row r="334" spans="1:2" x14ac:dyDescent="0.25">
      <c r="A334" s="6"/>
      <c r="B334" s="8"/>
    </row>
    <row r="335" spans="1:2" x14ac:dyDescent="0.25">
      <c r="A335" s="6"/>
      <c r="B335" s="8"/>
    </row>
    <row r="336" spans="1:2" x14ac:dyDescent="0.25">
      <c r="A336" s="6"/>
      <c r="B336" s="8"/>
    </row>
    <row r="337" spans="1:2" x14ac:dyDescent="0.25">
      <c r="A337" s="6"/>
      <c r="B337" s="8"/>
    </row>
    <row r="338" spans="1:2" x14ac:dyDescent="0.25">
      <c r="A338" s="6"/>
      <c r="B338" s="8"/>
    </row>
    <row r="339" spans="1:2" x14ac:dyDescent="0.25">
      <c r="A339" s="6"/>
      <c r="B339" s="8"/>
    </row>
    <row r="340" spans="1:2" x14ac:dyDescent="0.25">
      <c r="A340" s="6"/>
      <c r="B340" s="8"/>
    </row>
    <row r="341" spans="1:2" x14ac:dyDescent="0.25">
      <c r="A341" s="6"/>
      <c r="B341" s="8"/>
    </row>
    <row r="342" spans="1:2" x14ac:dyDescent="0.25">
      <c r="A342" s="6"/>
      <c r="B342" s="8"/>
    </row>
    <row r="343" spans="1:2" x14ac:dyDescent="0.25">
      <c r="A343" s="6"/>
      <c r="B343" s="8"/>
    </row>
    <row r="344" spans="1:2" x14ac:dyDescent="0.25">
      <c r="A344" s="6"/>
      <c r="B344" s="8"/>
    </row>
    <row r="345" spans="1:2" x14ac:dyDescent="0.25">
      <c r="A345" s="6"/>
      <c r="B345" s="8"/>
    </row>
    <row r="346" spans="1:2" x14ac:dyDescent="0.25">
      <c r="A346" s="6"/>
      <c r="B346" s="8"/>
    </row>
    <row r="347" spans="1:2" x14ac:dyDescent="0.25">
      <c r="A347" s="6"/>
      <c r="B347" s="8"/>
    </row>
    <row r="348" spans="1:2" x14ac:dyDescent="0.25">
      <c r="A348" s="6"/>
      <c r="B348" s="8"/>
    </row>
    <row r="349" spans="1:2" x14ac:dyDescent="0.25">
      <c r="A349" s="6"/>
      <c r="B349" s="8"/>
    </row>
    <row r="350" spans="1:2" x14ac:dyDescent="0.25">
      <c r="A350" s="6"/>
      <c r="B350" s="8"/>
    </row>
    <row r="351" spans="1:2" x14ac:dyDescent="0.25">
      <c r="A351" s="6"/>
      <c r="B351" s="8"/>
    </row>
    <row r="352" spans="1:2" x14ac:dyDescent="0.25">
      <c r="A352" s="6"/>
      <c r="B352" s="8"/>
    </row>
    <row r="353" spans="1:2" x14ac:dyDescent="0.25">
      <c r="A353" s="6"/>
      <c r="B353" s="8"/>
    </row>
    <row r="354" spans="1:2" x14ac:dyDescent="0.25">
      <c r="A354" s="6"/>
      <c r="B354" s="8"/>
    </row>
    <row r="355" spans="1:2" x14ac:dyDescent="0.25">
      <c r="A355" s="6"/>
      <c r="B355" s="8"/>
    </row>
    <row r="356" spans="1:2" x14ac:dyDescent="0.25">
      <c r="A356" s="6"/>
      <c r="B356" s="8"/>
    </row>
    <row r="357" spans="1:2" x14ac:dyDescent="0.25">
      <c r="A357" s="6"/>
      <c r="B357" s="8"/>
    </row>
    <row r="358" spans="1:2" x14ac:dyDescent="0.25">
      <c r="A358" s="6"/>
      <c r="B358" s="8"/>
    </row>
    <row r="359" spans="1:2" x14ac:dyDescent="0.25">
      <c r="A359" s="6"/>
      <c r="B359" s="8"/>
    </row>
    <row r="360" spans="1:2" x14ac:dyDescent="0.25">
      <c r="A360" s="6"/>
      <c r="B360" s="8"/>
    </row>
    <row r="361" spans="1:2" x14ac:dyDescent="0.25">
      <c r="A361" s="6"/>
      <c r="B361" s="8"/>
    </row>
    <row r="362" spans="1:2" x14ac:dyDescent="0.25">
      <c r="A362" s="6"/>
      <c r="B362" s="8"/>
    </row>
    <row r="363" spans="1:2" x14ac:dyDescent="0.25">
      <c r="A363" s="6"/>
      <c r="B363" s="8"/>
    </row>
    <row r="364" spans="1:2" x14ac:dyDescent="0.25">
      <c r="A364" s="6"/>
      <c r="B364" s="8"/>
    </row>
    <row r="365" spans="1:2" x14ac:dyDescent="0.25">
      <c r="A365" s="6"/>
      <c r="B365" s="8"/>
    </row>
    <row r="366" spans="1:2" x14ac:dyDescent="0.25">
      <c r="A366" s="6"/>
      <c r="B366" s="8"/>
    </row>
    <row r="367" spans="1:2" x14ac:dyDescent="0.25">
      <c r="A367" s="6"/>
      <c r="B367" s="8"/>
    </row>
    <row r="368" spans="1:2" x14ac:dyDescent="0.25">
      <c r="A368" s="6"/>
      <c r="B368" s="8"/>
    </row>
    <row r="369" spans="1:2" x14ac:dyDescent="0.25">
      <c r="A369" s="6"/>
      <c r="B369" s="8"/>
    </row>
    <row r="370" spans="1:2" x14ac:dyDescent="0.25">
      <c r="A370" s="6"/>
      <c r="B370" s="8"/>
    </row>
    <row r="371" spans="1:2" x14ac:dyDescent="0.25">
      <c r="A371" s="6"/>
      <c r="B371" s="8"/>
    </row>
    <row r="372" spans="1:2" x14ac:dyDescent="0.25">
      <c r="A372" s="6"/>
      <c r="B372" s="8"/>
    </row>
    <row r="373" spans="1:2" x14ac:dyDescent="0.25">
      <c r="A373" s="6"/>
      <c r="B373" s="8"/>
    </row>
    <row r="374" spans="1:2" x14ac:dyDescent="0.25">
      <c r="A374" s="6"/>
      <c r="B374" s="8"/>
    </row>
    <row r="375" spans="1:2" x14ac:dyDescent="0.25">
      <c r="A375" s="6"/>
      <c r="B375" s="8"/>
    </row>
    <row r="376" spans="1:2" x14ac:dyDescent="0.25">
      <c r="A376" s="6"/>
      <c r="B376" s="8"/>
    </row>
    <row r="377" spans="1:2" x14ac:dyDescent="0.25">
      <c r="A377" s="6"/>
      <c r="B377" s="8"/>
    </row>
    <row r="378" spans="1:2" x14ac:dyDescent="0.25">
      <c r="A378" s="6"/>
      <c r="B378" s="8"/>
    </row>
    <row r="379" spans="1:2" x14ac:dyDescent="0.25">
      <c r="A379" s="6"/>
      <c r="B379" s="8"/>
    </row>
    <row r="380" spans="1:2" x14ac:dyDescent="0.25">
      <c r="A380" s="6"/>
      <c r="B380" s="8"/>
    </row>
    <row r="381" spans="1:2" x14ac:dyDescent="0.25">
      <c r="A381" s="6"/>
      <c r="B381" s="8"/>
    </row>
    <row r="382" spans="1:2" x14ac:dyDescent="0.25">
      <c r="A382" s="6"/>
      <c r="B382" s="8"/>
    </row>
    <row r="383" spans="1:2" x14ac:dyDescent="0.25">
      <c r="A383" s="6"/>
      <c r="B383" s="8"/>
    </row>
    <row r="384" spans="1:2" x14ac:dyDescent="0.25">
      <c r="A384" s="6"/>
      <c r="B384" s="8"/>
    </row>
    <row r="385" spans="1:2" x14ac:dyDescent="0.25">
      <c r="A385" s="6"/>
      <c r="B385" s="8"/>
    </row>
    <row r="386" spans="1:2" x14ac:dyDescent="0.25">
      <c r="A386" s="6"/>
      <c r="B386" s="8"/>
    </row>
    <row r="387" spans="1:2" x14ac:dyDescent="0.25">
      <c r="A387" s="6"/>
      <c r="B387" s="8"/>
    </row>
    <row r="388" spans="1:2" x14ac:dyDescent="0.25">
      <c r="A388" s="6"/>
      <c r="B388" s="8"/>
    </row>
    <row r="389" spans="1:2" x14ac:dyDescent="0.25">
      <c r="A389" s="6"/>
      <c r="B389" s="8"/>
    </row>
    <row r="390" spans="1:2" x14ac:dyDescent="0.25">
      <c r="A390" s="6"/>
      <c r="B390" s="8"/>
    </row>
    <row r="391" spans="1:2" x14ac:dyDescent="0.25">
      <c r="A391" s="6"/>
      <c r="B391" s="8"/>
    </row>
    <row r="392" spans="1:2" x14ac:dyDescent="0.25">
      <c r="A392" s="6"/>
      <c r="B392" s="8"/>
    </row>
    <row r="393" spans="1:2" x14ac:dyDescent="0.25">
      <c r="A393" s="6"/>
      <c r="B393" s="8"/>
    </row>
    <row r="394" spans="1:2" x14ac:dyDescent="0.25">
      <c r="A394" s="6"/>
      <c r="B394" s="8"/>
    </row>
    <row r="395" spans="1:2" x14ac:dyDescent="0.25">
      <c r="A395" s="6"/>
      <c r="B395" s="8"/>
    </row>
    <row r="396" spans="1:2" x14ac:dyDescent="0.25">
      <c r="A396" s="6"/>
      <c r="B396" s="8"/>
    </row>
    <row r="397" spans="1:2" x14ac:dyDescent="0.25">
      <c r="A397" s="6"/>
      <c r="B397" s="8"/>
    </row>
    <row r="398" spans="1:2" x14ac:dyDescent="0.25">
      <c r="A398" s="6"/>
      <c r="B398" s="8"/>
    </row>
    <row r="399" spans="1:2" x14ac:dyDescent="0.25">
      <c r="A399" s="6"/>
      <c r="B399" s="8"/>
    </row>
    <row r="400" spans="1:2" x14ac:dyDescent="0.25">
      <c r="A400" s="6"/>
      <c r="B400" s="8"/>
    </row>
    <row r="401" spans="1:2" x14ac:dyDescent="0.25">
      <c r="A401" s="6"/>
      <c r="B401" s="8"/>
    </row>
    <row r="402" spans="1:2" x14ac:dyDescent="0.25">
      <c r="A402" s="6"/>
      <c r="B402" s="8"/>
    </row>
    <row r="403" spans="1:2" x14ac:dyDescent="0.25">
      <c r="A403" s="6"/>
      <c r="B403" s="8"/>
    </row>
    <row r="404" spans="1:2" x14ac:dyDescent="0.25">
      <c r="A404" s="6"/>
      <c r="B404" s="8"/>
    </row>
    <row r="405" spans="1:2" x14ac:dyDescent="0.25">
      <c r="A405" s="6"/>
      <c r="B405" s="8"/>
    </row>
    <row r="406" spans="1:2" x14ac:dyDescent="0.25">
      <c r="A406" s="6"/>
      <c r="B406" s="8"/>
    </row>
    <row r="407" spans="1:2" x14ac:dyDescent="0.25">
      <c r="A407" s="6"/>
      <c r="B407" s="8"/>
    </row>
    <row r="408" spans="1:2" x14ac:dyDescent="0.25">
      <c r="A408" s="6"/>
      <c r="B408" s="8"/>
    </row>
    <row r="409" spans="1:2" x14ac:dyDescent="0.25">
      <c r="A409" s="6"/>
      <c r="B409" s="8"/>
    </row>
    <row r="410" spans="1:2" x14ac:dyDescent="0.25">
      <c r="A410" s="6"/>
      <c r="B410" s="8"/>
    </row>
    <row r="411" spans="1:2" x14ac:dyDescent="0.25">
      <c r="A411" s="6"/>
      <c r="B411" s="8"/>
    </row>
    <row r="412" spans="1:2" x14ac:dyDescent="0.25">
      <c r="A412" s="6"/>
      <c r="B412" s="8"/>
    </row>
    <row r="413" spans="1:2" x14ac:dyDescent="0.25">
      <c r="A413" s="6"/>
      <c r="B413" s="8"/>
    </row>
    <row r="414" spans="1:2" x14ac:dyDescent="0.25">
      <c r="A414" s="6"/>
      <c r="B414" s="8"/>
    </row>
    <row r="415" spans="1:2" x14ac:dyDescent="0.25">
      <c r="A415" s="6"/>
      <c r="B415" s="8"/>
    </row>
    <row r="416" spans="1:2" x14ac:dyDescent="0.25">
      <c r="A416" s="6"/>
      <c r="B416" s="8"/>
    </row>
    <row r="417" spans="1:2" x14ac:dyDescent="0.25">
      <c r="A417" s="6"/>
      <c r="B417" s="8"/>
    </row>
    <row r="418" spans="1:2" x14ac:dyDescent="0.25">
      <c r="A418" s="6"/>
      <c r="B418" s="8"/>
    </row>
    <row r="419" spans="1:2" x14ac:dyDescent="0.25">
      <c r="A419" s="6"/>
      <c r="B419" s="8"/>
    </row>
    <row r="420" spans="1:2" x14ac:dyDescent="0.25">
      <c r="A420" s="6"/>
      <c r="B420" s="8"/>
    </row>
    <row r="421" spans="1:2" x14ac:dyDescent="0.25">
      <c r="A421" s="6"/>
      <c r="B421" s="8"/>
    </row>
    <row r="422" spans="1:2" x14ac:dyDescent="0.25">
      <c r="A422" s="6"/>
      <c r="B422" s="8"/>
    </row>
    <row r="423" spans="1:2" x14ac:dyDescent="0.25">
      <c r="A423" s="6"/>
      <c r="B423" s="8"/>
    </row>
    <row r="424" spans="1:2" x14ac:dyDescent="0.25">
      <c r="A424" s="6"/>
      <c r="B424" s="8"/>
    </row>
    <row r="425" spans="1:2" x14ac:dyDescent="0.25">
      <c r="A425" s="6"/>
      <c r="B425" s="8"/>
    </row>
    <row r="426" spans="1:2" x14ac:dyDescent="0.25">
      <c r="A426" s="6"/>
      <c r="B426" s="8"/>
    </row>
    <row r="427" spans="1:2" x14ac:dyDescent="0.25">
      <c r="A427" s="6"/>
      <c r="B427" s="8"/>
    </row>
    <row r="428" spans="1:2" x14ac:dyDescent="0.25">
      <c r="A428" s="6"/>
      <c r="B428" s="8"/>
    </row>
    <row r="429" spans="1:2" x14ac:dyDescent="0.25">
      <c r="A429" s="6"/>
      <c r="B429" s="8"/>
    </row>
    <row r="430" spans="1:2" x14ac:dyDescent="0.25">
      <c r="A430" s="6"/>
      <c r="B430" s="8"/>
    </row>
    <row r="431" spans="1:2" x14ac:dyDescent="0.25">
      <c r="A431" s="6"/>
      <c r="B431" s="8"/>
    </row>
    <row r="432" spans="1:2" x14ac:dyDescent="0.25">
      <c r="A432" s="6"/>
      <c r="B432" s="8"/>
    </row>
    <row r="433" spans="1:2" x14ac:dyDescent="0.25">
      <c r="A433" s="6"/>
      <c r="B433" s="8"/>
    </row>
    <row r="434" spans="1:2" x14ac:dyDescent="0.25">
      <c r="A434" s="6"/>
      <c r="B434" s="8"/>
    </row>
    <row r="435" spans="1:2" x14ac:dyDescent="0.25">
      <c r="A435" s="6"/>
      <c r="B435" s="8"/>
    </row>
    <row r="436" spans="1:2" x14ac:dyDescent="0.25">
      <c r="A436" s="6"/>
      <c r="B436" s="8"/>
    </row>
    <row r="437" spans="1:2" x14ac:dyDescent="0.25">
      <c r="A437" s="6"/>
      <c r="B437" s="8"/>
    </row>
    <row r="438" spans="1:2" x14ac:dyDescent="0.25">
      <c r="A438" s="6"/>
      <c r="B438" s="8"/>
    </row>
    <row r="439" spans="1:2" x14ac:dyDescent="0.25">
      <c r="A439" s="6"/>
      <c r="B439" s="8"/>
    </row>
    <row r="440" spans="1:2" x14ac:dyDescent="0.25">
      <c r="A440" s="6"/>
      <c r="B440" s="8"/>
    </row>
    <row r="441" spans="1:2" x14ac:dyDescent="0.25">
      <c r="A441" s="6"/>
      <c r="B441" s="8"/>
    </row>
    <row r="442" spans="1:2" x14ac:dyDescent="0.25">
      <c r="A442" s="6"/>
      <c r="B442" s="8"/>
    </row>
    <row r="443" spans="1:2" x14ac:dyDescent="0.25">
      <c r="A443" s="6"/>
      <c r="B443" s="8"/>
    </row>
    <row r="444" spans="1:2" x14ac:dyDescent="0.25">
      <c r="A444" s="6"/>
      <c r="B444" s="8"/>
    </row>
    <row r="445" spans="1:2" x14ac:dyDescent="0.25">
      <c r="A445" s="6"/>
      <c r="B445" s="8"/>
    </row>
    <row r="446" spans="1:2" x14ac:dyDescent="0.25">
      <c r="A446" s="6"/>
      <c r="B446" s="8"/>
    </row>
    <row r="447" spans="1:2" x14ac:dyDescent="0.25">
      <c r="A447" s="6"/>
      <c r="B447" s="8"/>
    </row>
    <row r="448" spans="1:2" x14ac:dyDescent="0.25">
      <c r="A448" s="6"/>
      <c r="B448" s="8"/>
    </row>
    <row r="449" spans="1:2" x14ac:dyDescent="0.25">
      <c r="A449" s="6"/>
      <c r="B449" s="8"/>
    </row>
    <row r="450" spans="1:2" x14ac:dyDescent="0.25">
      <c r="A450" s="6"/>
      <c r="B450" s="8"/>
    </row>
    <row r="451" spans="1:2" x14ac:dyDescent="0.25">
      <c r="A451" s="6"/>
      <c r="B451" s="8"/>
    </row>
    <row r="452" spans="1:2" x14ac:dyDescent="0.25">
      <c r="A452" s="6"/>
      <c r="B452" s="8"/>
    </row>
    <row r="453" spans="1:2" x14ac:dyDescent="0.25">
      <c r="A453" s="6"/>
      <c r="B453" s="8"/>
    </row>
    <row r="454" spans="1:2" x14ac:dyDescent="0.25">
      <c r="A454" s="6"/>
      <c r="B454" s="8"/>
    </row>
    <row r="455" spans="1:2" x14ac:dyDescent="0.25">
      <c r="A455" s="6"/>
      <c r="B455" s="8"/>
    </row>
    <row r="456" spans="1:2" x14ac:dyDescent="0.25">
      <c r="A456" s="6"/>
      <c r="B456" s="8"/>
    </row>
    <row r="457" spans="1:2" x14ac:dyDescent="0.25">
      <c r="A457" s="6"/>
      <c r="B457" s="8"/>
    </row>
  </sheetData>
  <protectedRanges>
    <protectedRange sqref="A4:F457" name="ди781_1"/>
  </protectedRanges>
  <phoneticPr fontId="3" type="noConversion"/>
  <pageMargins left="0.75" right="0.75" top="1" bottom="1" header="0.5" footer="0.5"/>
  <pageSetup paperSize="9" orientation="portrait" verticalDpi="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3"/>
  <sheetViews>
    <sheetView workbookViewId="0">
      <selection activeCell="H8" sqref="H8"/>
    </sheetView>
  </sheetViews>
  <sheetFormatPr defaultRowHeight="13.2" x14ac:dyDescent="0.25"/>
  <cols>
    <col min="1" max="1" width="12.6640625" customWidth="1"/>
    <col min="2" max="2" width="19.33203125" customWidth="1"/>
    <col min="3" max="4" width="19.88671875" customWidth="1"/>
    <col min="5" max="5" width="17.33203125" customWidth="1"/>
    <col min="6" max="6" width="15.5546875" customWidth="1"/>
    <col min="7" max="7" width="13.109375" customWidth="1"/>
    <col min="8" max="8" width="32.33203125" customWidth="1"/>
  </cols>
  <sheetData>
    <row r="1" spans="1:8" x14ac:dyDescent="0.25">
      <c r="A1" s="144" t="s">
        <v>713</v>
      </c>
    </row>
    <row r="2" spans="1:8" ht="13.8" thickBot="1" x14ac:dyDescent="0.3"/>
    <row r="3" spans="1:8" ht="40.200000000000003" thickBot="1" x14ac:dyDescent="0.3">
      <c r="A3" s="469" t="s">
        <v>234</v>
      </c>
      <c r="B3" s="470" t="s">
        <v>629</v>
      </c>
      <c r="C3" s="470" t="s">
        <v>630</v>
      </c>
      <c r="D3" s="475" t="s">
        <v>849</v>
      </c>
      <c r="E3" s="470" t="s">
        <v>631</v>
      </c>
      <c r="F3" s="470" t="s">
        <v>619</v>
      </c>
      <c r="G3" s="470" t="s">
        <v>632</v>
      </c>
      <c r="H3" s="471" t="s">
        <v>633</v>
      </c>
    </row>
    <row r="4" spans="1:8" x14ac:dyDescent="0.25">
      <c r="A4" s="146" t="s">
        <v>634</v>
      </c>
      <c r="B4" s="146"/>
      <c r="C4" s="146"/>
      <c r="D4" s="146"/>
      <c r="E4" s="146"/>
      <c r="F4" s="146"/>
      <c r="G4" s="146"/>
      <c r="H4" s="146"/>
    </row>
    <row r="5" spans="1:8" x14ac:dyDescent="0.25">
      <c r="A5" s="145" t="s">
        <v>635</v>
      </c>
      <c r="B5" s="145"/>
      <c r="C5" s="145"/>
      <c r="D5" s="145"/>
      <c r="E5" s="145"/>
      <c r="F5" s="145"/>
      <c r="G5" s="145"/>
      <c r="H5" s="145"/>
    </row>
    <row r="6" spans="1:8" x14ac:dyDescent="0.25">
      <c r="A6" s="145"/>
      <c r="B6" s="145"/>
      <c r="C6" s="145"/>
      <c r="D6" s="145"/>
      <c r="E6" s="145"/>
      <c r="F6" s="145"/>
      <c r="G6" s="145"/>
      <c r="H6" s="145"/>
    </row>
    <row r="7" spans="1:8" x14ac:dyDescent="0.25">
      <c r="A7" s="145"/>
      <c r="B7" s="145"/>
      <c r="C7" s="145"/>
      <c r="D7" s="145"/>
      <c r="E7" s="145"/>
      <c r="F7" s="145"/>
      <c r="G7" s="145"/>
      <c r="H7" s="145"/>
    </row>
    <row r="8" spans="1:8" x14ac:dyDescent="0.25">
      <c r="A8" s="145"/>
      <c r="B8" s="145"/>
      <c r="C8" s="145"/>
      <c r="D8" s="145"/>
      <c r="E8" s="145"/>
      <c r="F8" s="145"/>
      <c r="G8" s="145"/>
      <c r="H8" s="145"/>
    </row>
    <row r="9" spans="1:8" x14ac:dyDescent="0.25">
      <c r="A9" s="145"/>
      <c r="B9" s="145"/>
      <c r="C9" s="145"/>
      <c r="D9" s="145"/>
      <c r="E9" s="145"/>
      <c r="F9" s="145"/>
      <c r="G9" s="145"/>
      <c r="H9" s="145"/>
    </row>
    <row r="10" spans="1:8" x14ac:dyDescent="0.25">
      <c r="A10" s="145"/>
      <c r="B10" s="145"/>
      <c r="C10" s="145"/>
      <c r="D10" s="145"/>
      <c r="E10" s="145"/>
      <c r="F10" s="145"/>
      <c r="G10" s="145"/>
      <c r="H10" s="145"/>
    </row>
    <row r="11" spans="1:8" x14ac:dyDescent="0.25">
      <c r="A11" s="145"/>
      <c r="B11" s="145"/>
      <c r="C11" s="145"/>
      <c r="D11" s="145"/>
      <c r="E11" s="145"/>
      <c r="F11" s="145"/>
      <c r="G11" s="145"/>
      <c r="H11" s="145"/>
    </row>
    <row r="12" spans="1:8" x14ac:dyDescent="0.25">
      <c r="A12" s="145"/>
      <c r="B12" s="145"/>
      <c r="C12" s="145"/>
      <c r="D12" s="145"/>
      <c r="E12" s="145"/>
      <c r="F12" s="145"/>
      <c r="G12" s="145"/>
      <c r="H12" s="145"/>
    </row>
    <row r="13" spans="1:8" x14ac:dyDescent="0.25">
      <c r="A13" s="145"/>
      <c r="B13" s="145"/>
      <c r="C13" s="145"/>
      <c r="D13" s="145"/>
      <c r="E13" s="145"/>
      <c r="F13" s="145"/>
      <c r="G13" s="145"/>
      <c r="H13" s="145"/>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1"/>
  <sheetViews>
    <sheetView workbookViewId="0">
      <selection activeCell="B28" sqref="B28"/>
    </sheetView>
  </sheetViews>
  <sheetFormatPr defaultRowHeight="13.2" x14ac:dyDescent="0.25"/>
  <cols>
    <col min="2" max="2" width="48.6640625" customWidth="1"/>
    <col min="3" max="4" width="18.44140625" customWidth="1"/>
    <col min="5" max="5" width="19.88671875" customWidth="1"/>
    <col min="6" max="6" width="16.44140625" customWidth="1"/>
    <col min="7" max="7" width="19" customWidth="1"/>
    <col min="8" max="8" width="17.88671875" customWidth="1"/>
    <col min="9" max="9" width="20.44140625" customWidth="1"/>
  </cols>
  <sheetData>
    <row r="1" spans="1:9" ht="14.4" x14ac:dyDescent="0.3">
      <c r="A1" s="359" t="s">
        <v>754</v>
      </c>
      <c r="B1" s="426"/>
      <c r="C1" s="426"/>
      <c r="D1" s="20"/>
      <c r="E1" s="20"/>
      <c r="F1" s="20"/>
    </row>
    <row r="2" spans="1:9" ht="14.4" x14ac:dyDescent="0.3">
      <c r="A2" s="19"/>
      <c r="B2" s="20"/>
      <c r="C2" s="20"/>
      <c r="D2" s="20"/>
      <c r="E2" s="20"/>
      <c r="F2" s="20"/>
    </row>
    <row r="3" spans="1:9" ht="15" thickBot="1" x14ac:dyDescent="0.35">
      <c r="A3" s="431" t="s">
        <v>822</v>
      </c>
      <c r="B3" s="20"/>
      <c r="C3" s="20"/>
      <c r="D3" s="20"/>
      <c r="E3" s="20"/>
      <c r="F3" s="20"/>
    </row>
    <row r="4" spans="1:9" ht="104.25" customHeight="1" thickBot="1" x14ac:dyDescent="0.3">
      <c r="A4" s="417" t="s">
        <v>234</v>
      </c>
      <c r="B4" s="418" t="s">
        <v>718</v>
      </c>
      <c r="C4" s="418" t="s">
        <v>719</v>
      </c>
      <c r="D4" s="418" t="s">
        <v>821</v>
      </c>
      <c r="E4" s="418" t="s">
        <v>725</v>
      </c>
      <c r="F4" s="420" t="s">
        <v>721</v>
      </c>
      <c r="G4" s="476" t="s">
        <v>722</v>
      </c>
      <c r="H4" s="419" t="s">
        <v>855</v>
      </c>
      <c r="I4" s="487" t="s">
        <v>856</v>
      </c>
    </row>
    <row r="5" spans="1:9" ht="14.4" x14ac:dyDescent="0.25">
      <c r="A5" s="702" t="s">
        <v>732</v>
      </c>
      <c r="B5" s="605" t="s">
        <v>3027</v>
      </c>
      <c r="C5" s="605" t="s">
        <v>3028</v>
      </c>
      <c r="D5" s="702">
        <v>1</v>
      </c>
      <c r="E5" s="702">
        <v>0</v>
      </c>
      <c r="F5" s="702">
        <v>10</v>
      </c>
      <c r="G5" s="702">
        <v>0</v>
      </c>
      <c r="H5" s="714">
        <v>26914</v>
      </c>
      <c r="I5" s="714">
        <v>0</v>
      </c>
    </row>
    <row r="6" spans="1:9" ht="14.4" x14ac:dyDescent="0.25">
      <c r="A6" s="702" t="s">
        <v>733</v>
      </c>
      <c r="B6" s="605" t="s">
        <v>3029</v>
      </c>
      <c r="C6" s="605" t="s">
        <v>3030</v>
      </c>
      <c r="D6" s="705">
        <v>2</v>
      </c>
      <c r="E6" s="705">
        <v>2</v>
      </c>
      <c r="F6" s="705">
        <v>10</v>
      </c>
      <c r="G6" s="705">
        <v>2</v>
      </c>
      <c r="H6" s="714">
        <v>53366.400000000001</v>
      </c>
      <c r="I6" s="714">
        <v>980</v>
      </c>
    </row>
    <row r="7" spans="1:9" ht="14.4" x14ac:dyDescent="0.25">
      <c r="A7" s="702" t="s">
        <v>734</v>
      </c>
      <c r="B7" s="605" t="s">
        <v>3031</v>
      </c>
      <c r="C7" s="605" t="s">
        <v>3032</v>
      </c>
      <c r="D7" s="705">
        <v>25</v>
      </c>
      <c r="E7" s="705">
        <v>17</v>
      </c>
      <c r="F7" s="705">
        <v>350</v>
      </c>
      <c r="G7" s="705">
        <v>90</v>
      </c>
      <c r="H7" s="714">
        <v>162277.70000000001</v>
      </c>
      <c r="I7" s="714">
        <v>123142.6</v>
      </c>
    </row>
    <row r="8" spans="1:9" ht="14.4" x14ac:dyDescent="0.25">
      <c r="A8" s="702" t="s">
        <v>735</v>
      </c>
      <c r="B8" s="605" t="s">
        <v>3033</v>
      </c>
      <c r="C8" s="605" t="s">
        <v>3034</v>
      </c>
      <c r="D8" s="705">
        <v>11</v>
      </c>
      <c r="E8" s="705">
        <v>7</v>
      </c>
      <c r="F8" s="705">
        <v>32</v>
      </c>
      <c r="G8" s="705">
        <v>7</v>
      </c>
      <c r="H8" s="714">
        <v>167661.4</v>
      </c>
      <c r="I8" s="714">
        <v>26020</v>
      </c>
    </row>
    <row r="9" spans="1:9" ht="14.4" x14ac:dyDescent="0.25">
      <c r="A9" s="702" t="s">
        <v>3046</v>
      </c>
      <c r="B9" s="605" t="s">
        <v>3036</v>
      </c>
      <c r="C9" s="605" t="s">
        <v>3037</v>
      </c>
      <c r="D9" s="705">
        <v>11</v>
      </c>
      <c r="E9" s="705">
        <v>6</v>
      </c>
      <c r="F9" s="705">
        <v>30</v>
      </c>
      <c r="G9" s="705">
        <v>6</v>
      </c>
      <c r="H9" s="714">
        <v>103849.7</v>
      </c>
      <c r="I9" s="714">
        <v>30091.9</v>
      </c>
    </row>
    <row r="10" spans="1:9" ht="14.4" x14ac:dyDescent="0.25">
      <c r="A10" s="702" t="s">
        <v>3035</v>
      </c>
      <c r="B10" s="715" t="s">
        <v>3039</v>
      </c>
      <c r="C10" s="605" t="s">
        <v>3040</v>
      </c>
      <c r="D10" s="705">
        <v>2</v>
      </c>
      <c r="E10" s="705">
        <v>2</v>
      </c>
      <c r="F10" s="705">
        <v>15</v>
      </c>
      <c r="G10" s="705">
        <v>1</v>
      </c>
      <c r="H10" s="714">
        <v>12005.4</v>
      </c>
      <c r="I10" s="714">
        <v>10000.200000000001</v>
      </c>
    </row>
    <row r="11" spans="1:9" ht="14.4" x14ac:dyDescent="0.25">
      <c r="A11" s="702" t="s">
        <v>3038</v>
      </c>
      <c r="B11" s="605" t="s">
        <v>3042</v>
      </c>
      <c r="C11" s="605" t="s">
        <v>3043</v>
      </c>
      <c r="D11" s="705">
        <v>1</v>
      </c>
      <c r="E11" s="705">
        <v>1</v>
      </c>
      <c r="F11" s="705">
        <v>6</v>
      </c>
      <c r="G11" s="705">
        <v>1</v>
      </c>
      <c r="H11" s="714">
        <v>730</v>
      </c>
      <c r="I11" s="714">
        <v>25</v>
      </c>
    </row>
    <row r="12" spans="1:9" ht="14.4" x14ac:dyDescent="0.25">
      <c r="A12" s="702" t="s">
        <v>3041</v>
      </c>
      <c r="B12" s="605" t="s">
        <v>3044</v>
      </c>
      <c r="C12" s="605" t="s">
        <v>3045</v>
      </c>
      <c r="D12" s="705">
        <v>16</v>
      </c>
      <c r="E12" s="705">
        <v>14</v>
      </c>
      <c r="F12" s="705">
        <v>42</v>
      </c>
      <c r="G12" s="705">
        <v>14</v>
      </c>
      <c r="H12" s="714">
        <v>65817.5</v>
      </c>
      <c r="I12" s="714">
        <v>53076</v>
      </c>
    </row>
    <row r="13" spans="1:9" ht="13.8" thickBot="1" x14ac:dyDescent="0.3">
      <c r="A13" s="432" t="s">
        <v>823</v>
      </c>
    </row>
    <row r="14" spans="1:9" ht="72.599999999999994" thickBot="1" x14ac:dyDescent="0.3">
      <c r="A14" s="417" t="s">
        <v>234</v>
      </c>
      <c r="B14" s="418" t="s">
        <v>718</v>
      </c>
      <c r="C14" s="418" t="s">
        <v>724</v>
      </c>
      <c r="D14" s="418" t="s">
        <v>719</v>
      </c>
      <c r="E14" s="418" t="s">
        <v>824</v>
      </c>
      <c r="F14" s="418" t="s">
        <v>723</v>
      </c>
      <c r="G14" s="420" t="s">
        <v>721</v>
      </c>
    </row>
    <row r="15" spans="1:9" ht="14.4" x14ac:dyDescent="0.3">
      <c r="A15" s="425" t="s">
        <v>736</v>
      </c>
      <c r="B15" s="62"/>
      <c r="C15" s="62"/>
      <c r="D15" s="62"/>
      <c r="E15" s="62"/>
      <c r="F15" s="62"/>
      <c r="G15" s="62"/>
    </row>
    <row r="16" spans="1:9" ht="14.4" x14ac:dyDescent="0.3">
      <c r="A16" s="425" t="s">
        <v>737</v>
      </c>
      <c r="B16" s="59"/>
      <c r="C16" s="59"/>
      <c r="D16" s="59"/>
      <c r="E16" s="59"/>
      <c r="F16" s="59"/>
      <c r="G16" s="59"/>
    </row>
    <row r="17" spans="1:7" ht="14.4" x14ac:dyDescent="0.3">
      <c r="A17" s="425" t="s">
        <v>738</v>
      </c>
      <c r="B17" s="59"/>
      <c r="C17" s="59"/>
      <c r="D17" s="59"/>
      <c r="E17" s="59"/>
      <c r="F17" s="59"/>
      <c r="G17" s="59"/>
    </row>
    <row r="18" spans="1:7" ht="14.4" x14ac:dyDescent="0.3">
      <c r="A18" s="425" t="s">
        <v>739</v>
      </c>
      <c r="B18" s="59"/>
      <c r="C18" s="59"/>
      <c r="D18" s="59"/>
      <c r="E18" s="59"/>
      <c r="F18" s="59"/>
      <c r="G18" s="59"/>
    </row>
    <row r="19" spans="1:7" ht="14.4" x14ac:dyDescent="0.3">
      <c r="A19" s="425"/>
      <c r="B19" s="59"/>
      <c r="C19" s="59"/>
      <c r="D19" s="59"/>
      <c r="E19" s="59"/>
      <c r="F19" s="59"/>
      <c r="G19" s="59"/>
    </row>
    <row r="20" spans="1:7" ht="14.4" x14ac:dyDescent="0.3">
      <c r="A20" s="59"/>
      <c r="B20" s="59"/>
      <c r="C20" s="59"/>
      <c r="D20" s="59"/>
      <c r="E20" s="59"/>
      <c r="F20" s="59"/>
      <c r="G20" s="59"/>
    </row>
    <row r="21" spans="1:7" ht="14.4" x14ac:dyDescent="0.3">
      <c r="A21" s="59"/>
      <c r="B21" s="59"/>
      <c r="C21" s="59"/>
      <c r="D21" s="59"/>
      <c r="E21" s="59"/>
      <c r="F21" s="59"/>
      <c r="G21" s="59"/>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opLeftCell="A4" zoomScaleNormal="100" workbookViewId="0">
      <selection activeCell="H45" sqref="H45"/>
    </sheetView>
  </sheetViews>
  <sheetFormatPr defaultRowHeight="13.2" x14ac:dyDescent="0.25"/>
  <cols>
    <col min="1" max="1" width="10.88671875" customWidth="1"/>
    <col min="2" max="2" width="42.88671875" customWidth="1"/>
    <col min="3" max="3" width="16.109375" style="17" customWidth="1"/>
    <col min="4" max="4" width="17.33203125" style="17" customWidth="1"/>
    <col min="5" max="5" width="16.6640625" style="17" customWidth="1"/>
    <col min="6" max="7" width="16.44140625" style="17" customWidth="1"/>
    <col min="8" max="9" width="15" customWidth="1"/>
    <col min="10" max="10" width="15.88671875" customWidth="1"/>
  </cols>
  <sheetData>
    <row r="1" spans="1:10" ht="18" customHeight="1" x14ac:dyDescent="0.3">
      <c r="A1" s="682" t="s">
        <v>596</v>
      </c>
      <c r="B1" s="683"/>
      <c r="C1" s="58"/>
      <c r="D1" s="58"/>
      <c r="E1" s="58"/>
      <c r="F1" s="58"/>
      <c r="G1" s="58"/>
    </row>
    <row r="2" spans="1:10" ht="15" thickBot="1" x14ac:dyDescent="0.35">
      <c r="A2" s="683"/>
      <c r="B2" s="683"/>
      <c r="C2" s="58"/>
      <c r="D2" s="58"/>
      <c r="E2" s="58"/>
      <c r="F2" s="58"/>
      <c r="G2" s="58"/>
    </row>
    <row r="3" spans="1:10" ht="43.8" thickBot="1" x14ac:dyDescent="0.35">
      <c r="A3" s="282" t="s">
        <v>0</v>
      </c>
      <c r="B3" s="283" t="s">
        <v>1</v>
      </c>
      <c r="C3" s="283" t="s">
        <v>248</v>
      </c>
      <c r="D3" s="283" t="s">
        <v>249</v>
      </c>
      <c r="E3" s="283" t="s">
        <v>250</v>
      </c>
      <c r="F3" s="283" t="s">
        <v>251</v>
      </c>
      <c r="G3" s="283" t="s">
        <v>418</v>
      </c>
      <c r="H3" s="151" t="s">
        <v>308</v>
      </c>
      <c r="I3" s="472" t="s">
        <v>765</v>
      </c>
      <c r="J3" s="152" t="s">
        <v>598</v>
      </c>
    </row>
    <row r="4" spans="1:10" ht="14.4" x14ac:dyDescent="0.3">
      <c r="A4" s="156" t="s">
        <v>473</v>
      </c>
      <c r="B4" s="379" t="s">
        <v>252</v>
      </c>
      <c r="C4" s="295">
        <v>9465</v>
      </c>
      <c r="D4" s="295">
        <v>5785</v>
      </c>
      <c r="E4" s="295">
        <v>8616</v>
      </c>
      <c r="F4" s="295">
        <v>39281</v>
      </c>
      <c r="G4" s="295"/>
      <c r="H4" s="26"/>
      <c r="I4" s="37"/>
      <c r="J4" s="148"/>
    </row>
    <row r="5" spans="1:10" ht="14.4" x14ac:dyDescent="0.3">
      <c r="A5" s="156" t="s">
        <v>474</v>
      </c>
      <c r="B5" s="379" t="s">
        <v>265</v>
      </c>
      <c r="C5" s="378">
        <v>27379</v>
      </c>
      <c r="D5" s="378">
        <v>22797</v>
      </c>
      <c r="E5" s="378">
        <v>38997</v>
      </c>
      <c r="F5" s="378">
        <v>66064</v>
      </c>
      <c r="G5" s="378"/>
      <c r="H5" s="287"/>
      <c r="I5" s="686"/>
      <c r="J5" s="23"/>
    </row>
    <row r="6" spans="1:10" ht="14.4" x14ac:dyDescent="0.3">
      <c r="A6" s="156" t="s">
        <v>475</v>
      </c>
      <c r="B6" s="379" t="s">
        <v>266</v>
      </c>
      <c r="C6" s="378">
        <v>54</v>
      </c>
      <c r="D6" s="378">
        <v>50</v>
      </c>
      <c r="E6" s="378">
        <v>47</v>
      </c>
      <c r="F6" s="378">
        <v>60</v>
      </c>
      <c r="G6" s="378"/>
      <c r="H6" s="287"/>
      <c r="I6" s="686"/>
      <c r="J6" s="23"/>
    </row>
    <row r="7" spans="1:10" ht="14.4" x14ac:dyDescent="0.3">
      <c r="A7" s="157" t="s">
        <v>476</v>
      </c>
      <c r="B7" s="380" t="s">
        <v>830</v>
      </c>
      <c r="C7" s="296">
        <v>4254</v>
      </c>
      <c r="D7" s="296">
        <v>2273</v>
      </c>
      <c r="E7" s="296">
        <v>1244</v>
      </c>
      <c r="F7" s="296">
        <v>18784</v>
      </c>
      <c r="G7" s="296"/>
      <c r="H7" s="287"/>
      <c r="I7" s="686"/>
      <c r="J7" s="23"/>
    </row>
    <row r="8" spans="1:10" ht="29.4" thickBot="1" x14ac:dyDescent="0.35">
      <c r="A8" s="158" t="s">
        <v>477</v>
      </c>
      <c r="B8" s="381" t="s">
        <v>832</v>
      </c>
      <c r="C8" s="297">
        <v>8108</v>
      </c>
      <c r="D8" s="297">
        <v>4452</v>
      </c>
      <c r="E8" s="297">
        <v>3002</v>
      </c>
      <c r="F8" s="297">
        <v>13062</v>
      </c>
      <c r="G8" s="297"/>
      <c r="H8" s="288"/>
      <c r="I8" s="192"/>
      <c r="J8" s="70"/>
    </row>
    <row r="9" spans="1:10" ht="87" thickBot="1" x14ac:dyDescent="0.35">
      <c r="A9" s="284" t="s">
        <v>17</v>
      </c>
      <c r="B9" s="285" t="s">
        <v>310</v>
      </c>
      <c r="C9" s="286"/>
      <c r="D9" s="286"/>
      <c r="E9" s="286"/>
      <c r="F9" s="589"/>
      <c r="G9" s="377"/>
      <c r="H9" s="150"/>
      <c r="I9" s="367"/>
      <c r="J9" s="149"/>
    </row>
    <row r="10" spans="1:10" ht="29.4" thickBot="1" x14ac:dyDescent="0.35">
      <c r="A10" s="717" t="s">
        <v>478</v>
      </c>
      <c r="B10" s="60" t="s">
        <v>253</v>
      </c>
      <c r="C10" s="758">
        <v>6914</v>
      </c>
      <c r="D10" s="599">
        <v>2962</v>
      </c>
      <c r="E10" s="61">
        <v>1126</v>
      </c>
      <c r="F10" s="590">
        <v>5403</v>
      </c>
      <c r="G10" s="376"/>
      <c r="H10" s="371"/>
      <c r="I10" s="368"/>
      <c r="J10" s="71"/>
    </row>
    <row r="11" spans="1:10" ht="29.4" thickBot="1" x14ac:dyDescent="0.35">
      <c r="A11" s="718" t="s">
        <v>479</v>
      </c>
      <c r="B11" s="59" t="s">
        <v>267</v>
      </c>
      <c r="C11" s="595">
        <v>21580</v>
      </c>
      <c r="D11" s="595">
        <v>13952</v>
      </c>
      <c r="E11" s="63">
        <v>4654</v>
      </c>
      <c r="F11" s="370">
        <v>18656</v>
      </c>
      <c r="G11" s="373"/>
      <c r="H11" s="371"/>
      <c r="I11" s="368"/>
      <c r="J11" s="71"/>
    </row>
    <row r="12" spans="1:10" ht="15" thickBot="1" x14ac:dyDescent="0.35">
      <c r="A12" s="718" t="s">
        <v>480</v>
      </c>
      <c r="B12" s="59" t="s">
        <v>259</v>
      </c>
      <c r="C12" s="595">
        <v>51</v>
      </c>
      <c r="D12" s="595">
        <v>45</v>
      </c>
      <c r="E12" s="594">
        <v>21</v>
      </c>
      <c r="F12" s="591">
        <v>43</v>
      </c>
      <c r="G12" s="373"/>
      <c r="H12" s="371"/>
      <c r="I12" s="368"/>
      <c r="J12" s="71"/>
    </row>
    <row r="13" spans="1:10" ht="15" thickBot="1" x14ac:dyDescent="0.35">
      <c r="A13" s="159" t="s">
        <v>481</v>
      </c>
      <c r="B13" s="59" t="s">
        <v>831</v>
      </c>
      <c r="C13" s="595">
        <v>2610</v>
      </c>
      <c r="D13" s="595">
        <v>1018</v>
      </c>
      <c r="E13" s="595">
        <v>397</v>
      </c>
      <c r="F13" s="591">
        <v>2392</v>
      </c>
      <c r="G13" s="373"/>
      <c r="H13" s="371"/>
      <c r="I13" s="368"/>
      <c r="J13" s="71"/>
    </row>
    <row r="14" spans="1:10" ht="29.4" thickBot="1" x14ac:dyDescent="0.35">
      <c r="A14" s="158" t="s">
        <v>482</v>
      </c>
      <c r="B14" s="64" t="s">
        <v>833</v>
      </c>
      <c r="C14" s="597">
        <v>4598</v>
      </c>
      <c r="D14" s="597">
        <v>1966</v>
      </c>
      <c r="E14" s="595">
        <v>744</v>
      </c>
      <c r="F14" s="596">
        <v>2789</v>
      </c>
      <c r="G14" s="374"/>
      <c r="H14" s="371"/>
      <c r="I14" s="368"/>
      <c r="J14" s="71"/>
    </row>
    <row r="15" spans="1:10" ht="29.4" thickBot="1" x14ac:dyDescent="0.35">
      <c r="A15" s="717" t="s">
        <v>483</v>
      </c>
      <c r="B15" s="60" t="s">
        <v>254</v>
      </c>
      <c r="C15" s="758">
        <v>7118</v>
      </c>
      <c r="D15" s="758">
        <v>3261</v>
      </c>
      <c r="E15" s="597">
        <v>2612</v>
      </c>
      <c r="F15" s="598">
        <v>21947</v>
      </c>
      <c r="G15" s="376"/>
      <c r="H15" s="371"/>
      <c r="I15" s="368"/>
      <c r="J15" s="71"/>
    </row>
    <row r="16" spans="1:10" ht="29.4" thickBot="1" x14ac:dyDescent="0.35">
      <c r="A16" s="718" t="s">
        <v>484</v>
      </c>
      <c r="B16" s="59" t="s">
        <v>268</v>
      </c>
      <c r="C16" s="595">
        <v>20136</v>
      </c>
      <c r="D16" s="595">
        <v>13322</v>
      </c>
      <c r="E16" s="599">
        <v>11531</v>
      </c>
      <c r="F16" s="591">
        <v>36695</v>
      </c>
      <c r="G16" s="373"/>
      <c r="H16" s="371"/>
      <c r="I16" s="368"/>
      <c r="J16" s="71"/>
    </row>
    <row r="17" spans="1:10" ht="15" thickBot="1" x14ac:dyDescent="0.35">
      <c r="A17" s="718" t="s">
        <v>485</v>
      </c>
      <c r="B17" s="59" t="s">
        <v>260</v>
      </c>
      <c r="C17" s="595">
        <v>47</v>
      </c>
      <c r="D17" s="595">
        <v>40</v>
      </c>
      <c r="E17" s="595">
        <v>28</v>
      </c>
      <c r="F17" s="591">
        <v>40</v>
      </c>
      <c r="G17" s="373"/>
      <c r="H17" s="371"/>
      <c r="I17" s="368"/>
      <c r="J17" s="71"/>
    </row>
    <row r="18" spans="1:10" ht="15" thickBot="1" x14ac:dyDescent="0.35">
      <c r="A18" s="159" t="s">
        <v>486</v>
      </c>
      <c r="B18" s="59" t="s">
        <v>834</v>
      </c>
      <c r="C18" s="63">
        <v>2859</v>
      </c>
      <c r="D18" s="63">
        <v>1528</v>
      </c>
      <c r="E18" s="595">
        <v>696</v>
      </c>
      <c r="F18" s="591">
        <v>11572</v>
      </c>
      <c r="G18" s="373"/>
      <c r="H18" s="371"/>
      <c r="I18" s="368"/>
      <c r="J18" s="71"/>
    </row>
    <row r="19" spans="1:10" ht="29.4" thickBot="1" x14ac:dyDescent="0.35">
      <c r="A19" s="158" t="s">
        <v>487</v>
      </c>
      <c r="B19" s="64" t="s">
        <v>835</v>
      </c>
      <c r="C19" s="65">
        <v>6029</v>
      </c>
      <c r="D19" s="65">
        <v>2923</v>
      </c>
      <c r="E19" s="597">
        <v>1887</v>
      </c>
      <c r="F19" s="596">
        <v>7648</v>
      </c>
      <c r="G19" s="374"/>
      <c r="H19" s="371"/>
      <c r="I19" s="368"/>
      <c r="J19" s="71"/>
    </row>
    <row r="20" spans="1:10" ht="29.4" thickBot="1" x14ac:dyDescent="0.35">
      <c r="A20" s="717" t="s">
        <v>488</v>
      </c>
      <c r="B20" s="60" t="s">
        <v>255</v>
      </c>
      <c r="C20" s="61">
        <v>347</v>
      </c>
      <c r="D20" s="61">
        <v>28</v>
      </c>
      <c r="E20" s="599">
        <v>23</v>
      </c>
      <c r="F20" s="598">
        <v>539</v>
      </c>
      <c r="G20" s="376"/>
      <c r="H20" s="371"/>
      <c r="I20" s="368"/>
      <c r="J20" s="71"/>
    </row>
    <row r="21" spans="1:10" ht="29.4" thickBot="1" x14ac:dyDescent="0.35">
      <c r="A21" s="718" t="s">
        <v>489</v>
      </c>
      <c r="B21" s="59" t="s">
        <v>269</v>
      </c>
      <c r="C21" s="63">
        <v>1301</v>
      </c>
      <c r="D21" s="63">
        <v>32</v>
      </c>
      <c r="E21" s="595">
        <v>58</v>
      </c>
      <c r="F21" s="591">
        <v>659</v>
      </c>
      <c r="G21" s="373"/>
      <c r="H21" s="371"/>
      <c r="I21" s="368"/>
      <c r="J21" s="71"/>
    </row>
    <row r="22" spans="1:10" ht="15" thickBot="1" x14ac:dyDescent="0.35">
      <c r="A22" s="718" t="s">
        <v>490</v>
      </c>
      <c r="B22" s="59" t="s">
        <v>261</v>
      </c>
      <c r="C22" s="63">
        <v>17</v>
      </c>
      <c r="D22" s="63">
        <v>4</v>
      </c>
      <c r="E22" s="595">
        <v>5</v>
      </c>
      <c r="F22" s="591">
        <v>8</v>
      </c>
      <c r="G22" s="373"/>
      <c r="H22" s="371"/>
      <c r="I22" s="368"/>
      <c r="J22" s="71"/>
    </row>
    <row r="23" spans="1:10" ht="15" thickBot="1" x14ac:dyDescent="0.35">
      <c r="A23" s="159" t="s">
        <v>491</v>
      </c>
      <c r="B23" s="59" t="s">
        <v>836</v>
      </c>
      <c r="C23" s="63">
        <v>213</v>
      </c>
      <c r="D23" s="63">
        <v>14</v>
      </c>
      <c r="E23" s="595">
        <v>7</v>
      </c>
      <c r="F23" s="591">
        <v>328</v>
      </c>
      <c r="G23" s="373"/>
      <c r="H23" s="371"/>
      <c r="I23" s="368"/>
      <c r="J23" s="71"/>
    </row>
    <row r="24" spans="1:10" ht="29.4" thickBot="1" x14ac:dyDescent="0.35">
      <c r="A24" s="158" t="s">
        <v>492</v>
      </c>
      <c r="B24" s="64" t="s">
        <v>837</v>
      </c>
      <c r="C24" s="65">
        <v>704</v>
      </c>
      <c r="D24" s="65">
        <v>14</v>
      </c>
      <c r="E24" s="597">
        <v>7</v>
      </c>
      <c r="F24" s="596">
        <v>244</v>
      </c>
      <c r="G24" s="374"/>
      <c r="H24" s="371"/>
      <c r="I24" s="368"/>
      <c r="J24" s="71"/>
    </row>
    <row r="25" spans="1:10" ht="29.4" thickBot="1" x14ac:dyDescent="0.35">
      <c r="A25" s="717" t="s">
        <v>493</v>
      </c>
      <c r="B25" s="60" t="s">
        <v>256</v>
      </c>
      <c r="C25" s="61">
        <v>89</v>
      </c>
      <c r="D25" s="61">
        <v>17</v>
      </c>
      <c r="E25" s="599">
        <v>63</v>
      </c>
      <c r="F25" s="591">
        <v>366</v>
      </c>
      <c r="G25" s="376"/>
      <c r="H25" s="371"/>
      <c r="I25" s="368"/>
      <c r="J25" s="71"/>
    </row>
    <row r="26" spans="1:10" ht="29.4" thickBot="1" x14ac:dyDescent="0.35">
      <c r="A26" s="718" t="s">
        <v>494</v>
      </c>
      <c r="B26" s="59" t="s">
        <v>270</v>
      </c>
      <c r="C26" s="63">
        <v>282</v>
      </c>
      <c r="D26" s="63">
        <v>23</v>
      </c>
      <c r="E26" s="595">
        <v>167</v>
      </c>
      <c r="F26" s="591">
        <v>411</v>
      </c>
      <c r="G26" s="373"/>
      <c r="H26" s="371"/>
      <c r="I26" s="368"/>
      <c r="J26" s="71"/>
    </row>
    <row r="27" spans="1:10" ht="15" thickBot="1" x14ac:dyDescent="0.35">
      <c r="A27" s="718" t="s">
        <v>495</v>
      </c>
      <c r="B27" s="59" t="s">
        <v>262</v>
      </c>
      <c r="C27" s="63">
        <v>6</v>
      </c>
      <c r="D27" s="63">
        <v>3</v>
      </c>
      <c r="E27" s="595">
        <v>7</v>
      </c>
      <c r="F27" s="594">
        <v>8</v>
      </c>
      <c r="G27" s="373"/>
      <c r="H27" s="371"/>
      <c r="I27" s="368"/>
      <c r="J27" s="71"/>
    </row>
    <row r="28" spans="1:10" ht="15" thickBot="1" x14ac:dyDescent="0.35">
      <c r="A28" s="159" t="s">
        <v>496</v>
      </c>
      <c r="B28" s="59" t="s">
        <v>839</v>
      </c>
      <c r="C28" s="63">
        <v>51</v>
      </c>
      <c r="D28" s="63">
        <v>3</v>
      </c>
      <c r="E28" s="595">
        <v>34</v>
      </c>
      <c r="F28" s="596">
        <v>238</v>
      </c>
      <c r="G28" s="373"/>
      <c r="H28" s="371"/>
      <c r="I28" s="368"/>
      <c r="J28" s="71"/>
    </row>
    <row r="29" spans="1:10" ht="29.4" thickBot="1" x14ac:dyDescent="0.35">
      <c r="A29" s="158" t="s">
        <v>497</v>
      </c>
      <c r="B29" s="64" t="s">
        <v>838</v>
      </c>
      <c r="C29" s="65">
        <v>74</v>
      </c>
      <c r="D29" s="65">
        <v>0</v>
      </c>
      <c r="E29" s="597">
        <v>86</v>
      </c>
      <c r="F29" s="600">
        <v>159</v>
      </c>
      <c r="G29" s="374"/>
      <c r="H29" s="371"/>
      <c r="I29" s="368"/>
      <c r="J29" s="71"/>
    </row>
    <row r="30" spans="1:10" ht="29.4" thickBot="1" x14ac:dyDescent="0.35">
      <c r="A30" s="717" t="s">
        <v>498</v>
      </c>
      <c r="B30" s="60" t="s">
        <v>257</v>
      </c>
      <c r="C30" s="61">
        <v>493</v>
      </c>
      <c r="D30" s="61">
        <v>193</v>
      </c>
      <c r="E30" s="599">
        <v>176</v>
      </c>
      <c r="F30" s="601">
        <v>4419</v>
      </c>
      <c r="G30" s="376"/>
      <c r="H30" s="371"/>
      <c r="I30" s="368"/>
      <c r="J30" s="71"/>
    </row>
    <row r="31" spans="1:10" ht="29.4" thickBot="1" x14ac:dyDescent="0.35">
      <c r="A31" s="718" t="s">
        <v>499</v>
      </c>
      <c r="B31" s="59" t="s">
        <v>271</v>
      </c>
      <c r="C31" s="63">
        <v>1025</v>
      </c>
      <c r="D31" s="63">
        <v>302</v>
      </c>
      <c r="E31" s="595">
        <v>1213</v>
      </c>
      <c r="F31" s="591">
        <v>7272</v>
      </c>
      <c r="G31" s="373"/>
      <c r="H31" s="371"/>
      <c r="I31" s="368"/>
      <c r="J31" s="71"/>
    </row>
    <row r="32" spans="1:10" ht="15" thickBot="1" x14ac:dyDescent="0.35">
      <c r="A32" s="718" t="s">
        <v>500</v>
      </c>
      <c r="B32" s="59" t="s">
        <v>263</v>
      </c>
      <c r="C32" s="63">
        <v>13</v>
      </c>
      <c r="D32" s="63">
        <v>8</v>
      </c>
      <c r="E32" s="595">
        <v>13</v>
      </c>
      <c r="F32" s="594">
        <v>24</v>
      </c>
      <c r="G32" s="373"/>
      <c r="H32" s="371"/>
      <c r="I32" s="368"/>
      <c r="J32" s="71"/>
    </row>
    <row r="33" spans="1:10" ht="15" thickBot="1" x14ac:dyDescent="0.35">
      <c r="A33" s="159" t="s">
        <v>501</v>
      </c>
      <c r="B33" s="59" t="s">
        <v>840</v>
      </c>
      <c r="C33" s="63">
        <v>403</v>
      </c>
      <c r="D33" s="63">
        <v>139</v>
      </c>
      <c r="E33" s="595">
        <v>94</v>
      </c>
      <c r="F33" s="591">
        <v>2467</v>
      </c>
      <c r="G33" s="373"/>
      <c r="H33" s="371"/>
      <c r="I33" s="368"/>
      <c r="J33" s="71"/>
    </row>
    <row r="34" spans="1:10" ht="29.4" thickBot="1" x14ac:dyDescent="0.35">
      <c r="A34" s="158" t="s">
        <v>502</v>
      </c>
      <c r="B34" s="64" t="s">
        <v>841</v>
      </c>
      <c r="C34" s="65">
        <v>712</v>
      </c>
      <c r="D34" s="65">
        <v>175</v>
      </c>
      <c r="E34" s="597">
        <v>252</v>
      </c>
      <c r="F34" s="596">
        <v>2029</v>
      </c>
      <c r="G34" s="374"/>
      <c r="H34" s="371"/>
      <c r="I34" s="368"/>
      <c r="J34" s="71"/>
    </row>
    <row r="35" spans="1:10" ht="29.4" thickBot="1" x14ac:dyDescent="0.35">
      <c r="A35" s="717" t="s">
        <v>503</v>
      </c>
      <c r="B35" s="60" t="s">
        <v>258</v>
      </c>
      <c r="C35" s="61">
        <v>22</v>
      </c>
      <c r="D35" s="758">
        <v>27</v>
      </c>
      <c r="E35" s="599">
        <v>25</v>
      </c>
      <c r="F35" s="598">
        <v>729</v>
      </c>
      <c r="G35" s="375"/>
      <c r="H35" s="371"/>
      <c r="I35" s="368"/>
      <c r="J35" s="71"/>
    </row>
    <row r="36" spans="1:10" ht="29.4" thickBot="1" x14ac:dyDescent="0.35">
      <c r="A36" s="718" t="s">
        <v>504</v>
      </c>
      <c r="B36" s="59" t="s">
        <v>272</v>
      </c>
      <c r="C36" s="63">
        <v>52</v>
      </c>
      <c r="D36" s="595">
        <v>24</v>
      </c>
      <c r="E36" s="595">
        <v>74</v>
      </c>
      <c r="F36" s="591">
        <v>469</v>
      </c>
      <c r="G36" s="373"/>
      <c r="H36" s="371"/>
      <c r="I36" s="368"/>
      <c r="J36" s="71"/>
    </row>
    <row r="37" spans="1:10" ht="15" thickBot="1" x14ac:dyDescent="0.35">
      <c r="A37" s="718" t="s">
        <v>505</v>
      </c>
      <c r="B37" s="59" t="s">
        <v>264</v>
      </c>
      <c r="C37" s="63">
        <v>5</v>
      </c>
      <c r="D37" s="63">
        <v>2</v>
      </c>
      <c r="E37" s="595">
        <v>4</v>
      </c>
      <c r="F37" s="602">
        <v>9</v>
      </c>
      <c r="G37" s="373"/>
      <c r="H37" s="371"/>
      <c r="I37" s="368"/>
      <c r="J37" s="71"/>
    </row>
    <row r="38" spans="1:10" ht="15" thickBot="1" x14ac:dyDescent="0.35">
      <c r="A38" s="159" t="s">
        <v>506</v>
      </c>
      <c r="B38" s="59" t="s">
        <v>842</v>
      </c>
      <c r="C38" s="63">
        <v>17</v>
      </c>
      <c r="D38" s="63">
        <v>9</v>
      </c>
      <c r="E38" s="63">
        <v>8</v>
      </c>
      <c r="F38" s="592">
        <v>533</v>
      </c>
      <c r="G38" s="373"/>
      <c r="H38" s="371"/>
      <c r="I38" s="368"/>
      <c r="J38" s="71"/>
    </row>
    <row r="39" spans="1:10" ht="29.4" thickBot="1" x14ac:dyDescent="0.35">
      <c r="A39" s="719" t="s">
        <v>507</v>
      </c>
      <c r="B39" s="68" t="s">
        <v>843</v>
      </c>
      <c r="C39" s="69">
        <v>39</v>
      </c>
      <c r="D39" s="69">
        <v>1</v>
      </c>
      <c r="E39" s="69">
        <v>4</v>
      </c>
      <c r="F39" s="593">
        <v>110</v>
      </c>
      <c r="G39" s="374"/>
      <c r="H39" s="372"/>
      <c r="I39" s="369"/>
      <c r="J39" s="7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dimension ref="A1:E15"/>
  <sheetViews>
    <sheetView workbookViewId="0">
      <selection activeCell="I39" sqref="I39"/>
    </sheetView>
  </sheetViews>
  <sheetFormatPr defaultRowHeight="13.2" x14ac:dyDescent="0.25"/>
  <cols>
    <col min="1" max="1" width="16.6640625" customWidth="1"/>
    <col min="5" max="5" width="11.44140625" customWidth="1"/>
  </cols>
  <sheetData>
    <row r="1" spans="1:5" x14ac:dyDescent="0.25">
      <c r="A1" t="s">
        <v>75</v>
      </c>
      <c r="C1" s="1" t="s">
        <v>58</v>
      </c>
      <c r="E1" t="s">
        <v>91</v>
      </c>
    </row>
    <row r="2" spans="1:5" x14ac:dyDescent="0.25">
      <c r="A2" t="s">
        <v>53</v>
      </c>
      <c r="C2" s="1" t="s">
        <v>59</v>
      </c>
      <c r="E2" t="s">
        <v>92</v>
      </c>
    </row>
    <row r="3" spans="1:5" x14ac:dyDescent="0.25">
      <c r="A3" t="s">
        <v>56</v>
      </c>
    </row>
    <row r="4" spans="1:5" x14ac:dyDescent="0.25">
      <c r="A4" t="s">
        <v>68</v>
      </c>
    </row>
    <row r="5" spans="1:5" x14ac:dyDescent="0.25">
      <c r="A5" t="s">
        <v>55</v>
      </c>
    </row>
    <row r="6" spans="1:5" x14ac:dyDescent="0.25">
      <c r="A6" t="s">
        <v>78</v>
      </c>
    </row>
    <row r="7" spans="1:5" x14ac:dyDescent="0.25">
      <c r="A7" t="s">
        <v>52</v>
      </c>
    </row>
    <row r="8" spans="1:5" x14ac:dyDescent="0.25">
      <c r="A8" t="s">
        <v>51</v>
      </c>
    </row>
    <row r="9" spans="1:5" x14ac:dyDescent="0.25">
      <c r="A9" t="s">
        <v>48</v>
      </c>
    </row>
    <row r="10" spans="1:5" x14ac:dyDescent="0.25">
      <c r="A10" t="s">
        <v>77</v>
      </c>
    </row>
    <row r="11" spans="1:5" x14ac:dyDescent="0.25">
      <c r="A11" t="s">
        <v>69</v>
      </c>
    </row>
    <row r="12" spans="1:5" x14ac:dyDescent="0.25">
      <c r="A12" t="s">
        <v>54</v>
      </c>
    </row>
    <row r="13" spans="1:5" x14ac:dyDescent="0.25">
      <c r="A13" t="s">
        <v>49</v>
      </c>
    </row>
    <row r="14" spans="1:5" x14ac:dyDescent="0.25">
      <c r="A14" t="s">
        <v>76</v>
      </c>
    </row>
    <row r="15" spans="1:5" x14ac:dyDescent="0.25">
      <c r="A15" t="s">
        <v>50</v>
      </c>
    </row>
  </sheetData>
  <phoneticPr fontId="3"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7"/>
  <sheetViews>
    <sheetView tabSelected="1" workbookViewId="0">
      <selection activeCell="C14" sqref="C14"/>
    </sheetView>
  </sheetViews>
  <sheetFormatPr defaultRowHeight="13.2" x14ac:dyDescent="0.25"/>
  <cols>
    <col min="1" max="1" width="23.33203125" customWidth="1"/>
    <col min="2" max="2" width="29.88671875" customWidth="1"/>
    <col min="3" max="4" width="32.109375" customWidth="1"/>
    <col min="5" max="5" width="36.5546875" customWidth="1"/>
    <col min="6" max="6" width="33.33203125" customWidth="1"/>
    <col min="7" max="7" width="29.109375" customWidth="1"/>
    <col min="8" max="8" width="30.109375" customWidth="1"/>
  </cols>
  <sheetData>
    <row r="1" spans="1:8" ht="56.4" thickBot="1" x14ac:dyDescent="0.35">
      <c r="A1" s="91" t="s">
        <v>332</v>
      </c>
      <c r="B1" s="92" t="s">
        <v>333</v>
      </c>
      <c r="C1" s="93" t="s">
        <v>334</v>
      </c>
      <c r="D1" s="94" t="s">
        <v>335</v>
      </c>
      <c r="E1" s="94" t="s">
        <v>336</v>
      </c>
      <c r="F1" s="95" t="s">
        <v>337</v>
      </c>
      <c r="G1" s="94" t="s">
        <v>338</v>
      </c>
      <c r="H1" s="96" t="s">
        <v>339</v>
      </c>
    </row>
    <row r="2" spans="1:8" ht="144" x14ac:dyDescent="0.3">
      <c r="A2" s="97" t="s">
        <v>340</v>
      </c>
      <c r="B2" s="98" t="s">
        <v>764</v>
      </c>
      <c r="C2" s="99" t="s">
        <v>341</v>
      </c>
      <c r="D2" s="100" t="s">
        <v>342</v>
      </c>
      <c r="E2" s="101" t="s">
        <v>343</v>
      </c>
      <c r="F2" s="102" t="s">
        <v>344</v>
      </c>
      <c r="G2" s="100" t="s">
        <v>345</v>
      </c>
      <c r="H2" s="103" t="s">
        <v>346</v>
      </c>
    </row>
    <row r="3" spans="1:8" ht="276.60000000000002" x14ac:dyDescent="0.3">
      <c r="A3" s="104" t="s">
        <v>347</v>
      </c>
      <c r="B3" s="105" t="s">
        <v>348</v>
      </c>
      <c r="C3" s="106" t="s">
        <v>349</v>
      </c>
      <c r="D3" s="107" t="s">
        <v>350</v>
      </c>
      <c r="E3" s="108" t="s">
        <v>351</v>
      </c>
      <c r="F3" s="109" t="s">
        <v>352</v>
      </c>
      <c r="G3" s="110" t="s">
        <v>353</v>
      </c>
      <c r="H3" s="111" t="s">
        <v>354</v>
      </c>
    </row>
    <row r="4" spans="1:8" ht="166.2" x14ac:dyDescent="0.3">
      <c r="A4" s="112" t="s">
        <v>355</v>
      </c>
      <c r="B4" s="113" t="s">
        <v>356</v>
      </c>
      <c r="C4" s="114" t="s">
        <v>357</v>
      </c>
      <c r="D4" s="115" t="s">
        <v>358</v>
      </c>
      <c r="E4" s="116" t="s">
        <v>359</v>
      </c>
      <c r="F4" s="117" t="s">
        <v>360</v>
      </c>
      <c r="G4" s="118" t="s">
        <v>361</v>
      </c>
      <c r="H4" s="119" t="s">
        <v>362</v>
      </c>
    </row>
    <row r="5" spans="1:8" ht="235.2" x14ac:dyDescent="0.3">
      <c r="A5" s="120" t="s">
        <v>363</v>
      </c>
      <c r="B5" s="121" t="s">
        <v>364</v>
      </c>
      <c r="C5" s="122" t="s">
        <v>365</v>
      </c>
      <c r="D5" s="123" t="s">
        <v>366</v>
      </c>
      <c r="E5" s="124" t="s">
        <v>367</v>
      </c>
      <c r="F5" s="125"/>
      <c r="G5" s="126" t="s">
        <v>368</v>
      </c>
      <c r="H5" s="127" t="s">
        <v>369</v>
      </c>
    </row>
    <row r="6" spans="1:8" ht="221.4" x14ac:dyDescent="0.3">
      <c r="A6" s="128" t="s">
        <v>370</v>
      </c>
      <c r="B6" s="129" t="s">
        <v>371</v>
      </c>
      <c r="C6" s="130" t="s">
        <v>372</v>
      </c>
      <c r="D6" s="131" t="s">
        <v>373</v>
      </c>
      <c r="E6" s="132" t="s">
        <v>374</v>
      </c>
      <c r="F6" s="133" t="s">
        <v>375</v>
      </c>
      <c r="G6" s="134" t="s">
        <v>376</v>
      </c>
      <c r="H6" s="135" t="s">
        <v>377</v>
      </c>
    </row>
    <row r="7" spans="1:8" ht="202.2" thickBot="1" x14ac:dyDescent="0.35">
      <c r="A7" s="136" t="s">
        <v>378</v>
      </c>
      <c r="B7" s="137" t="s">
        <v>379</v>
      </c>
      <c r="C7" s="138" t="s">
        <v>380</v>
      </c>
      <c r="D7" s="139" t="s">
        <v>381</v>
      </c>
      <c r="E7" s="140" t="s">
        <v>382</v>
      </c>
      <c r="F7" s="141" t="s">
        <v>383</v>
      </c>
      <c r="G7" s="142"/>
      <c r="H7" s="143" t="s">
        <v>384</v>
      </c>
    </row>
  </sheetData>
  <hyperlinks>
    <hyperlink ref="H7" r:id="rId1" display="http://www.usnews.com/education/best-global-universities/arts-and-humanities"/>
    <hyperlink ref="H6" r:id="rId2" display="http://www.usnews.com/education/best-global-universities/economics-business"/>
    <hyperlink ref="H4" r:id="rId3" display="http://www.usnews.com/education/best-global-universities/agricultural-sciences"/>
    <hyperlink ref="H5" r:id="rId4" display="http://www.usnews.com/education/best-global-universities/clinical-medicine"/>
    <hyperlink ref="H3" r:id="rId5" display="http://www.usnews.com/education/best-global-universities/chemistry"/>
    <hyperlink ref="H2" r:id="rId6" display="http://www.usnews.com/education/best-global-universities/geoscience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rgb="FFC00000"/>
  </sheetPr>
  <dimension ref="A1:E651"/>
  <sheetViews>
    <sheetView topLeftCell="A61" workbookViewId="0">
      <selection activeCell="I75" sqref="I75"/>
    </sheetView>
  </sheetViews>
  <sheetFormatPr defaultRowHeight="13.2" x14ac:dyDescent="0.25"/>
  <cols>
    <col min="1" max="1" width="13.6640625" style="1" customWidth="1"/>
    <col min="2" max="2" width="93.109375" customWidth="1"/>
    <col min="3" max="3" width="26.109375" customWidth="1"/>
    <col min="4" max="4" width="31.88671875" customWidth="1"/>
    <col min="5" max="5" width="18.88671875" customWidth="1"/>
  </cols>
  <sheetData>
    <row r="1" spans="1:5" s="3" customFormat="1" ht="17.399999999999999" x14ac:dyDescent="0.3">
      <c r="A1" s="19" t="s">
        <v>773</v>
      </c>
      <c r="B1" s="20"/>
      <c r="C1" s="20"/>
      <c r="D1" s="20"/>
    </row>
    <row r="2" spans="1:5" ht="15" thickBot="1" x14ac:dyDescent="0.35">
      <c r="A2" s="22"/>
      <c r="B2" s="20"/>
      <c r="C2" s="20"/>
      <c r="D2" s="20"/>
      <c r="E2" s="354"/>
    </row>
    <row r="3" spans="1:5" ht="58.2" thickBot="1" x14ac:dyDescent="0.3">
      <c r="A3" s="248" t="s">
        <v>234</v>
      </c>
      <c r="B3" s="249" t="s">
        <v>667</v>
      </c>
      <c r="C3" s="249" t="s">
        <v>277</v>
      </c>
      <c r="D3" s="250" t="s">
        <v>276</v>
      </c>
      <c r="E3" s="501" t="s">
        <v>535</v>
      </c>
    </row>
    <row r="4" spans="1:5" ht="31.8" thickBot="1" x14ac:dyDescent="0.3">
      <c r="A4" s="517" t="s">
        <v>70</v>
      </c>
      <c r="B4" s="518" t="s">
        <v>941</v>
      </c>
      <c r="C4" s="519" t="s">
        <v>942</v>
      </c>
      <c r="D4" s="519">
        <v>57</v>
      </c>
      <c r="E4" s="155"/>
    </row>
    <row r="5" spans="1:5" ht="31.8" thickBot="1" x14ac:dyDescent="0.3">
      <c r="A5" s="517" t="s">
        <v>71</v>
      </c>
      <c r="B5" s="518" t="s">
        <v>943</v>
      </c>
      <c r="C5" s="519" t="s">
        <v>942</v>
      </c>
      <c r="D5" s="519">
        <v>20</v>
      </c>
      <c r="E5" s="155"/>
    </row>
    <row r="6" spans="1:5" ht="31.8" thickBot="1" x14ac:dyDescent="0.3">
      <c r="A6" s="517" t="s">
        <v>72</v>
      </c>
      <c r="B6" s="518" t="s">
        <v>944</v>
      </c>
      <c r="C6" s="519" t="s">
        <v>942</v>
      </c>
      <c r="D6" s="519">
        <v>10</v>
      </c>
      <c r="E6" s="155"/>
    </row>
    <row r="7" spans="1:5" ht="31.8" thickBot="1" x14ac:dyDescent="0.3">
      <c r="A7" s="517" t="s">
        <v>74</v>
      </c>
      <c r="B7" s="518" t="s">
        <v>945</v>
      </c>
      <c r="C7" s="519" t="s">
        <v>942</v>
      </c>
      <c r="D7" s="519">
        <v>15</v>
      </c>
      <c r="E7" s="155"/>
    </row>
    <row r="8" spans="1:5" ht="16.2" thickBot="1" x14ac:dyDescent="0.3">
      <c r="A8" s="517" t="s">
        <v>73</v>
      </c>
      <c r="B8" s="518" t="s">
        <v>946</v>
      </c>
      <c r="C8" s="519" t="s">
        <v>942</v>
      </c>
      <c r="D8" s="519">
        <v>31</v>
      </c>
      <c r="E8" s="155"/>
    </row>
    <row r="9" spans="1:5" ht="31.8" thickBot="1" x14ac:dyDescent="0.3">
      <c r="A9" s="517" t="s">
        <v>947</v>
      </c>
      <c r="B9" s="518" t="s">
        <v>948</v>
      </c>
      <c r="C9" s="519" t="s">
        <v>942</v>
      </c>
      <c r="D9" s="519">
        <v>28</v>
      </c>
      <c r="E9" s="155"/>
    </row>
    <row r="10" spans="1:5" ht="31.8" thickBot="1" x14ac:dyDescent="0.3">
      <c r="A10" s="517" t="s">
        <v>949</v>
      </c>
      <c r="B10" s="518" t="s">
        <v>950</v>
      </c>
      <c r="C10" s="519" t="s">
        <v>942</v>
      </c>
      <c r="D10" s="519">
        <v>83</v>
      </c>
      <c r="E10" s="155"/>
    </row>
    <row r="11" spans="1:5" ht="31.8" thickBot="1" x14ac:dyDescent="0.3">
      <c r="A11" s="517" t="s">
        <v>951</v>
      </c>
      <c r="B11" s="518" t="s">
        <v>952</v>
      </c>
      <c r="C11" s="519" t="s">
        <v>942</v>
      </c>
      <c r="D11" s="519">
        <v>52</v>
      </c>
      <c r="E11" s="155"/>
    </row>
    <row r="12" spans="1:5" ht="31.8" thickBot="1" x14ac:dyDescent="0.3">
      <c r="A12" s="517" t="s">
        <v>953</v>
      </c>
      <c r="B12" s="518" t="s">
        <v>954</v>
      </c>
      <c r="C12" s="519" t="s">
        <v>942</v>
      </c>
      <c r="D12" s="519">
        <v>15</v>
      </c>
      <c r="E12" s="155"/>
    </row>
    <row r="13" spans="1:5" ht="31.8" thickBot="1" x14ac:dyDescent="0.3">
      <c r="A13" s="517" t="s">
        <v>955</v>
      </c>
      <c r="B13" s="518" t="s">
        <v>956</v>
      </c>
      <c r="C13" s="519" t="s">
        <v>942</v>
      </c>
      <c r="D13" s="519">
        <v>20</v>
      </c>
      <c r="E13" s="155"/>
    </row>
    <row r="14" spans="1:5" ht="31.8" thickBot="1" x14ac:dyDescent="0.3">
      <c r="A14" s="517" t="s">
        <v>957</v>
      </c>
      <c r="B14" s="518" t="s">
        <v>958</v>
      </c>
      <c r="C14" s="519" t="s">
        <v>942</v>
      </c>
      <c r="D14" s="519">
        <v>61</v>
      </c>
      <c r="E14" s="155"/>
    </row>
    <row r="15" spans="1:5" ht="31.8" thickBot="1" x14ac:dyDescent="0.3">
      <c r="A15" s="517" t="s">
        <v>959</v>
      </c>
      <c r="B15" s="518" t="s">
        <v>960</v>
      </c>
      <c r="C15" s="519" t="s">
        <v>942</v>
      </c>
      <c r="D15" s="519">
        <v>13</v>
      </c>
      <c r="E15" s="155"/>
    </row>
    <row r="16" spans="1:5" ht="31.8" thickBot="1" x14ac:dyDescent="0.3">
      <c r="A16" s="517" t="s">
        <v>961</v>
      </c>
      <c r="B16" s="518" t="s">
        <v>962</v>
      </c>
      <c r="C16" s="519" t="s">
        <v>942</v>
      </c>
      <c r="D16" s="519">
        <v>11</v>
      </c>
      <c r="E16" s="155"/>
    </row>
    <row r="17" spans="1:5" ht="31.8" thickBot="1" x14ac:dyDescent="0.3">
      <c r="A17" s="517" t="s">
        <v>963</v>
      </c>
      <c r="B17" s="518" t="s">
        <v>964</v>
      </c>
      <c r="C17" s="519" t="s">
        <v>942</v>
      </c>
      <c r="D17" s="519">
        <v>25</v>
      </c>
      <c r="E17" s="155"/>
    </row>
    <row r="18" spans="1:5" ht="31.8" thickBot="1" x14ac:dyDescent="0.3">
      <c r="A18" s="517" t="s">
        <v>965</v>
      </c>
      <c r="B18" s="518" t="s">
        <v>966</v>
      </c>
      <c r="C18" s="519" t="s">
        <v>942</v>
      </c>
      <c r="D18" s="519">
        <v>8</v>
      </c>
      <c r="E18" s="155"/>
    </row>
    <row r="19" spans="1:5" ht="31.8" thickBot="1" x14ac:dyDescent="0.3">
      <c r="A19" s="517" t="s">
        <v>967</v>
      </c>
      <c r="B19" s="518" t="s">
        <v>968</v>
      </c>
      <c r="C19" s="519" t="s">
        <v>942</v>
      </c>
      <c r="D19" s="519">
        <v>21</v>
      </c>
      <c r="E19" s="155"/>
    </row>
    <row r="20" spans="1:5" ht="31.8" thickBot="1" x14ac:dyDescent="0.3">
      <c r="A20" s="517" t="s">
        <v>969</v>
      </c>
      <c r="B20" s="518" t="s">
        <v>970</v>
      </c>
      <c r="C20" s="519" t="s">
        <v>942</v>
      </c>
      <c r="D20" s="519">
        <v>20</v>
      </c>
      <c r="E20" s="155"/>
    </row>
    <row r="21" spans="1:5" ht="31.8" thickBot="1" x14ac:dyDescent="0.3">
      <c r="A21" s="517" t="s">
        <v>971</v>
      </c>
      <c r="B21" s="518" t="s">
        <v>972</v>
      </c>
      <c r="C21" s="519" t="s">
        <v>942</v>
      </c>
      <c r="D21" s="519">
        <v>62</v>
      </c>
      <c r="E21" s="155"/>
    </row>
    <row r="22" spans="1:5" ht="31.8" thickBot="1" x14ac:dyDescent="0.3">
      <c r="A22" s="517" t="s">
        <v>973</v>
      </c>
      <c r="B22" s="518" t="s">
        <v>974</v>
      </c>
      <c r="C22" s="519" t="s">
        <v>942</v>
      </c>
      <c r="D22" s="519">
        <v>49</v>
      </c>
      <c r="E22" s="155"/>
    </row>
    <row r="23" spans="1:5" ht="31.8" thickBot="1" x14ac:dyDescent="0.3">
      <c r="A23" s="517" t="s">
        <v>975</v>
      </c>
      <c r="B23" s="518" t="s">
        <v>976</v>
      </c>
      <c r="C23" s="519" t="s">
        <v>942</v>
      </c>
      <c r="D23" s="519">
        <v>61</v>
      </c>
      <c r="E23" s="155"/>
    </row>
    <row r="24" spans="1:5" ht="31.8" thickBot="1" x14ac:dyDescent="0.3">
      <c r="A24" s="517" t="s">
        <v>977</v>
      </c>
      <c r="B24" s="518" t="s">
        <v>978</v>
      </c>
      <c r="C24" s="519" t="s">
        <v>942</v>
      </c>
      <c r="D24" s="519">
        <v>5</v>
      </c>
      <c r="E24" s="155"/>
    </row>
    <row r="25" spans="1:5" ht="31.8" thickBot="1" x14ac:dyDescent="0.3">
      <c r="A25" s="517" t="s">
        <v>979</v>
      </c>
      <c r="B25" s="518" t="s">
        <v>980</v>
      </c>
      <c r="C25" s="519" t="s">
        <v>942</v>
      </c>
      <c r="D25" s="519">
        <v>52</v>
      </c>
      <c r="E25" s="155"/>
    </row>
    <row r="26" spans="1:5" ht="31.8" thickBot="1" x14ac:dyDescent="0.3">
      <c r="A26" s="517" t="s">
        <v>981</v>
      </c>
      <c r="B26" s="518" t="s">
        <v>982</v>
      </c>
      <c r="C26" s="519" t="s">
        <v>942</v>
      </c>
      <c r="D26" s="519">
        <v>3</v>
      </c>
      <c r="E26" s="155"/>
    </row>
    <row r="27" spans="1:5" ht="31.8" thickBot="1" x14ac:dyDescent="0.3">
      <c r="A27" s="517" t="s">
        <v>983</v>
      </c>
      <c r="B27" s="518" t="s">
        <v>984</v>
      </c>
      <c r="C27" s="519" t="s">
        <v>942</v>
      </c>
      <c r="D27" s="519">
        <v>6</v>
      </c>
      <c r="E27" s="155"/>
    </row>
    <row r="28" spans="1:5" ht="31.8" thickBot="1" x14ac:dyDescent="0.3">
      <c r="A28" s="517" t="s">
        <v>985</v>
      </c>
      <c r="B28" s="518" t="s">
        <v>986</v>
      </c>
      <c r="C28" s="519" t="s">
        <v>942</v>
      </c>
      <c r="D28" s="520">
        <v>11</v>
      </c>
      <c r="E28" s="155"/>
    </row>
    <row r="29" spans="1:5" ht="31.8" thickBot="1" x14ac:dyDescent="0.3">
      <c r="A29" s="517" t="s">
        <v>987</v>
      </c>
      <c r="B29" s="518" t="s">
        <v>988</v>
      </c>
      <c r="C29" s="519" t="s">
        <v>942</v>
      </c>
      <c r="D29" s="520">
        <v>21</v>
      </c>
      <c r="E29" s="155"/>
    </row>
    <row r="30" spans="1:5" ht="31.8" thickBot="1" x14ac:dyDescent="0.3">
      <c r="A30" s="517" t="s">
        <v>989</v>
      </c>
      <c r="B30" s="518" t="s">
        <v>990</v>
      </c>
      <c r="C30" s="519" t="s">
        <v>942</v>
      </c>
      <c r="D30" s="520">
        <v>7</v>
      </c>
      <c r="E30" s="155"/>
    </row>
    <row r="31" spans="1:5" ht="31.8" thickBot="1" x14ac:dyDescent="0.3">
      <c r="A31" s="517" t="s">
        <v>991</v>
      </c>
      <c r="B31" s="518" t="s">
        <v>992</v>
      </c>
      <c r="C31" s="519" t="s">
        <v>942</v>
      </c>
      <c r="D31" s="520">
        <v>49</v>
      </c>
      <c r="E31" s="155"/>
    </row>
    <row r="32" spans="1:5" ht="31.8" thickBot="1" x14ac:dyDescent="0.3">
      <c r="A32" s="517" t="s">
        <v>993</v>
      </c>
      <c r="B32" s="518" t="s">
        <v>994</v>
      </c>
      <c r="C32" s="519" t="s">
        <v>942</v>
      </c>
      <c r="D32" s="520">
        <v>50</v>
      </c>
      <c r="E32" s="155"/>
    </row>
    <row r="33" spans="1:5" ht="31.8" thickBot="1" x14ac:dyDescent="0.3">
      <c r="A33" s="517" t="s">
        <v>995</v>
      </c>
      <c r="B33" s="518" t="s">
        <v>996</v>
      </c>
      <c r="C33" s="519" t="s">
        <v>942</v>
      </c>
      <c r="D33" s="520">
        <v>13</v>
      </c>
      <c r="E33" s="155"/>
    </row>
    <row r="34" spans="1:5" ht="31.8" thickBot="1" x14ac:dyDescent="0.3">
      <c r="A34" s="517" t="s">
        <v>997</v>
      </c>
      <c r="B34" s="518" t="s">
        <v>998</v>
      </c>
      <c r="C34" s="519" t="s">
        <v>942</v>
      </c>
      <c r="D34" s="520">
        <v>31</v>
      </c>
      <c r="E34" s="155"/>
    </row>
    <row r="35" spans="1:5" ht="31.8" thickBot="1" x14ac:dyDescent="0.3">
      <c r="A35" s="517" t="s">
        <v>999</v>
      </c>
      <c r="B35" s="518" t="s">
        <v>1000</v>
      </c>
      <c r="C35" s="519" t="s">
        <v>942</v>
      </c>
      <c r="D35" s="520">
        <v>67</v>
      </c>
      <c r="E35" s="155"/>
    </row>
    <row r="36" spans="1:5" ht="31.8" thickBot="1" x14ac:dyDescent="0.3">
      <c r="A36" s="517" t="s">
        <v>1001</v>
      </c>
      <c r="B36" s="518" t="s">
        <v>1002</v>
      </c>
      <c r="C36" s="519" t="s">
        <v>942</v>
      </c>
      <c r="D36" s="520">
        <v>6</v>
      </c>
      <c r="E36" s="155"/>
    </row>
    <row r="37" spans="1:5" ht="31.8" thickBot="1" x14ac:dyDescent="0.3">
      <c r="A37" s="517" t="s">
        <v>1003</v>
      </c>
      <c r="B37" s="518" t="s">
        <v>1004</v>
      </c>
      <c r="C37" s="519" t="s">
        <v>942</v>
      </c>
      <c r="D37" s="520">
        <v>11</v>
      </c>
      <c r="E37" s="155"/>
    </row>
    <row r="38" spans="1:5" ht="31.8" thickBot="1" x14ac:dyDescent="0.3">
      <c r="A38" s="517" t="s">
        <v>1005</v>
      </c>
      <c r="B38" s="518" t="s">
        <v>1006</v>
      </c>
      <c r="C38" s="519" t="s">
        <v>942</v>
      </c>
      <c r="D38" s="520">
        <v>7</v>
      </c>
      <c r="E38" s="155"/>
    </row>
    <row r="39" spans="1:5" ht="31.8" thickBot="1" x14ac:dyDescent="0.3">
      <c r="A39" s="517" t="s">
        <v>1007</v>
      </c>
      <c r="B39" s="518" t="s">
        <v>1008</v>
      </c>
      <c r="C39" s="519" t="s">
        <v>942</v>
      </c>
      <c r="D39" s="520">
        <v>53</v>
      </c>
      <c r="E39" s="155"/>
    </row>
    <row r="40" spans="1:5" ht="31.8" thickBot="1" x14ac:dyDescent="0.3">
      <c r="A40" s="517" t="s">
        <v>1009</v>
      </c>
      <c r="B40" s="518" t="s">
        <v>1010</v>
      </c>
      <c r="C40" s="519" t="s">
        <v>942</v>
      </c>
      <c r="D40" s="520">
        <v>50</v>
      </c>
      <c r="E40" s="155"/>
    </row>
    <row r="41" spans="1:5" ht="31.8" thickBot="1" x14ac:dyDescent="0.3">
      <c r="A41" s="517" t="s">
        <v>1011</v>
      </c>
      <c r="B41" s="518" t="s">
        <v>1012</v>
      </c>
      <c r="C41" s="519" t="s">
        <v>942</v>
      </c>
      <c r="D41" s="520">
        <v>11</v>
      </c>
      <c r="E41" s="155"/>
    </row>
    <row r="42" spans="1:5" ht="31.8" thickBot="1" x14ac:dyDescent="0.3">
      <c r="A42" s="517" t="s">
        <v>1013</v>
      </c>
      <c r="B42" s="518" t="s">
        <v>1014</v>
      </c>
      <c r="C42" s="519" t="s">
        <v>942</v>
      </c>
      <c r="D42" s="520">
        <v>7</v>
      </c>
      <c r="E42" s="155"/>
    </row>
    <row r="43" spans="1:5" ht="31.8" thickBot="1" x14ac:dyDescent="0.3">
      <c r="A43" s="517" t="s">
        <v>1015</v>
      </c>
      <c r="B43" s="518" t="s">
        <v>1016</v>
      </c>
      <c r="C43" s="519" t="s">
        <v>942</v>
      </c>
      <c r="D43" s="520">
        <v>2</v>
      </c>
      <c r="E43" s="155"/>
    </row>
    <row r="44" spans="1:5" ht="31.8" thickBot="1" x14ac:dyDescent="0.3">
      <c r="A44" s="517" t="s">
        <v>1017</v>
      </c>
      <c r="B44" s="518" t="s">
        <v>1018</v>
      </c>
      <c r="C44" s="519" t="s">
        <v>942</v>
      </c>
      <c r="D44" s="520">
        <v>10</v>
      </c>
      <c r="E44" s="155"/>
    </row>
    <row r="45" spans="1:5" ht="31.8" thickBot="1" x14ac:dyDescent="0.3">
      <c r="A45" s="517" t="s">
        <v>1019</v>
      </c>
      <c r="B45" s="518" t="s">
        <v>1020</v>
      </c>
      <c r="C45" s="519" t="s">
        <v>942</v>
      </c>
      <c r="D45" s="520">
        <v>10</v>
      </c>
      <c r="E45" s="155"/>
    </row>
    <row r="46" spans="1:5" ht="31.8" thickBot="1" x14ac:dyDescent="0.3">
      <c r="A46" s="517" t="s">
        <v>1021</v>
      </c>
      <c r="B46" s="518" t="s">
        <v>1022</v>
      </c>
      <c r="C46" s="519" t="s">
        <v>942</v>
      </c>
      <c r="D46" s="520">
        <v>11</v>
      </c>
      <c r="E46" s="155"/>
    </row>
    <row r="47" spans="1:5" ht="31.8" thickBot="1" x14ac:dyDescent="0.3">
      <c r="A47" s="517" t="s">
        <v>1023</v>
      </c>
      <c r="B47" s="518" t="s">
        <v>1024</v>
      </c>
      <c r="C47" s="519" t="s">
        <v>942</v>
      </c>
      <c r="D47" s="520">
        <v>8</v>
      </c>
      <c r="E47" s="155"/>
    </row>
    <row r="48" spans="1:5" ht="31.8" thickBot="1" x14ac:dyDescent="0.3">
      <c r="A48" s="517" t="s">
        <v>1025</v>
      </c>
      <c r="B48" s="518" t="s">
        <v>1026</v>
      </c>
      <c r="C48" s="519" t="s">
        <v>942</v>
      </c>
      <c r="D48" s="520">
        <v>21</v>
      </c>
      <c r="E48" s="155"/>
    </row>
    <row r="49" spans="1:5" ht="31.8" thickBot="1" x14ac:dyDescent="0.3">
      <c r="A49" s="517" t="s">
        <v>1027</v>
      </c>
      <c r="B49" s="518" t="s">
        <v>1028</v>
      </c>
      <c r="C49" s="519" t="s">
        <v>942</v>
      </c>
      <c r="D49" s="520">
        <v>25</v>
      </c>
      <c r="E49" s="155"/>
    </row>
    <row r="50" spans="1:5" ht="31.8" thickBot="1" x14ac:dyDescent="0.3">
      <c r="A50" s="517" t="s">
        <v>1029</v>
      </c>
      <c r="B50" s="518" t="s">
        <v>1030</v>
      </c>
      <c r="C50" s="519" t="s">
        <v>942</v>
      </c>
      <c r="D50" s="520">
        <v>698</v>
      </c>
      <c r="E50" s="155"/>
    </row>
    <row r="51" spans="1:5" ht="31.8" thickBot="1" x14ac:dyDescent="0.3">
      <c r="A51" s="517" t="s">
        <v>1031</v>
      </c>
      <c r="B51" s="518" t="s">
        <v>1032</v>
      </c>
      <c r="C51" s="519" t="s">
        <v>942</v>
      </c>
      <c r="D51" s="520">
        <v>35</v>
      </c>
      <c r="E51" s="155"/>
    </row>
    <row r="52" spans="1:5" ht="31.8" thickBot="1" x14ac:dyDescent="0.3">
      <c r="A52" s="517" t="s">
        <v>1033</v>
      </c>
      <c r="B52" s="518" t="s">
        <v>1034</v>
      </c>
      <c r="C52" s="520" t="s">
        <v>1035</v>
      </c>
      <c r="D52" s="520">
        <v>5</v>
      </c>
      <c r="E52" s="155"/>
    </row>
    <row r="53" spans="1:5" ht="31.8" thickBot="1" x14ac:dyDescent="0.3">
      <c r="A53" s="517" t="s">
        <v>1036</v>
      </c>
      <c r="B53" s="518" t="s">
        <v>1037</v>
      </c>
      <c r="C53" s="520" t="s">
        <v>1038</v>
      </c>
      <c r="D53" s="520">
        <v>5</v>
      </c>
      <c r="E53" s="155"/>
    </row>
    <row r="54" spans="1:5" ht="31.8" thickBot="1" x14ac:dyDescent="0.3">
      <c r="A54" s="517" t="s">
        <v>1039</v>
      </c>
      <c r="B54" s="518" t="s">
        <v>1040</v>
      </c>
      <c r="C54" s="520" t="s">
        <v>1041</v>
      </c>
      <c r="D54" s="520">
        <v>5</v>
      </c>
      <c r="E54" s="155"/>
    </row>
    <row r="55" spans="1:5" ht="47.4" thickBot="1" x14ac:dyDescent="0.3">
      <c r="A55" s="517" t="s">
        <v>1042</v>
      </c>
      <c r="B55" s="518" t="s">
        <v>1043</v>
      </c>
      <c r="C55" s="520" t="s">
        <v>1044</v>
      </c>
      <c r="D55" s="520">
        <v>3</v>
      </c>
      <c r="E55" s="155"/>
    </row>
    <row r="56" spans="1:5" ht="31.8" thickBot="1" x14ac:dyDescent="0.3">
      <c r="A56" s="517" t="s">
        <v>1045</v>
      </c>
      <c r="B56" s="518" t="s">
        <v>1046</v>
      </c>
      <c r="C56" s="520" t="s">
        <v>1047</v>
      </c>
      <c r="D56" s="520">
        <v>11</v>
      </c>
      <c r="E56" s="155"/>
    </row>
    <row r="57" spans="1:5" ht="31.8" thickBot="1" x14ac:dyDescent="0.3">
      <c r="A57" s="517" t="s">
        <v>1048</v>
      </c>
      <c r="B57" s="518" t="s">
        <v>1049</v>
      </c>
      <c r="C57" s="520" t="s">
        <v>1047</v>
      </c>
      <c r="D57" s="520">
        <v>20</v>
      </c>
      <c r="E57" s="155"/>
    </row>
    <row r="58" spans="1:5" ht="31.8" thickBot="1" x14ac:dyDescent="0.3">
      <c r="A58" s="517" t="s">
        <v>1050</v>
      </c>
      <c r="B58" s="518" t="s">
        <v>1051</v>
      </c>
      <c r="C58" s="520" t="s">
        <v>1047</v>
      </c>
      <c r="D58" s="520">
        <v>8</v>
      </c>
      <c r="E58" s="155"/>
    </row>
    <row r="59" spans="1:5" ht="16.2" thickBot="1" x14ac:dyDescent="0.3">
      <c r="A59" s="517" t="s">
        <v>1052</v>
      </c>
      <c r="B59" s="518" t="s">
        <v>1053</v>
      </c>
      <c r="C59" s="520" t="s">
        <v>1054</v>
      </c>
      <c r="D59" s="520">
        <v>20</v>
      </c>
      <c r="E59" s="155"/>
    </row>
    <row r="60" spans="1:5" ht="31.8" thickBot="1" x14ac:dyDescent="0.3">
      <c r="A60" s="517" t="s">
        <v>1055</v>
      </c>
      <c r="B60" s="518" t="s">
        <v>1056</v>
      </c>
      <c r="C60" s="520" t="s">
        <v>1057</v>
      </c>
      <c r="D60" s="520">
        <v>8</v>
      </c>
      <c r="E60" s="155"/>
    </row>
    <row r="61" spans="1:5" ht="31.8" thickBot="1" x14ac:dyDescent="0.3">
      <c r="A61" s="517" t="s">
        <v>1058</v>
      </c>
      <c r="B61" s="518" t="s">
        <v>1059</v>
      </c>
      <c r="C61" s="520" t="s">
        <v>1060</v>
      </c>
      <c r="D61" s="520">
        <v>4</v>
      </c>
      <c r="E61" s="155"/>
    </row>
    <row r="62" spans="1:5" ht="31.8" thickBot="1" x14ac:dyDescent="0.3">
      <c r="A62" s="517" t="s">
        <v>1061</v>
      </c>
      <c r="B62" s="518" t="s">
        <v>1062</v>
      </c>
      <c r="C62" s="520" t="s">
        <v>1063</v>
      </c>
      <c r="D62" s="520">
        <v>10</v>
      </c>
      <c r="E62" s="155"/>
    </row>
    <row r="63" spans="1:5" ht="31.8" thickBot="1" x14ac:dyDescent="0.3">
      <c r="A63" s="517" t="s">
        <v>1064</v>
      </c>
      <c r="B63" s="518" t="s">
        <v>1065</v>
      </c>
      <c r="C63" s="520" t="s">
        <v>1066</v>
      </c>
      <c r="D63" s="520">
        <v>42</v>
      </c>
      <c r="E63" s="155"/>
    </row>
    <row r="64" spans="1:5" ht="16.2" thickBot="1" x14ac:dyDescent="0.3">
      <c r="A64" s="517" t="s">
        <v>1067</v>
      </c>
      <c r="B64" s="518" t="s">
        <v>1068</v>
      </c>
      <c r="C64" s="520" t="s">
        <v>1069</v>
      </c>
      <c r="D64" s="520">
        <v>8</v>
      </c>
      <c r="E64" s="155"/>
    </row>
    <row r="65" spans="1:5" ht="31.8" thickBot="1" x14ac:dyDescent="0.3">
      <c r="A65" s="517" t="s">
        <v>1070</v>
      </c>
      <c r="B65" s="518" t="s">
        <v>1071</v>
      </c>
      <c r="C65" s="520" t="s">
        <v>1072</v>
      </c>
      <c r="D65" s="520">
        <v>7</v>
      </c>
      <c r="E65" s="155"/>
    </row>
    <row r="66" spans="1:5" ht="16.2" thickBot="1" x14ac:dyDescent="0.3">
      <c r="A66" s="517" t="s">
        <v>1073</v>
      </c>
      <c r="B66" s="518" t="s">
        <v>1074</v>
      </c>
      <c r="C66" s="520" t="s">
        <v>1075</v>
      </c>
      <c r="D66" s="520">
        <v>20</v>
      </c>
      <c r="E66" s="155"/>
    </row>
    <row r="67" spans="1:5" ht="16.2" thickBot="1" x14ac:dyDescent="0.3">
      <c r="A67" s="517" t="s">
        <v>1076</v>
      </c>
      <c r="B67" s="518" t="s">
        <v>1077</v>
      </c>
      <c r="C67" s="520" t="s">
        <v>1035</v>
      </c>
      <c r="D67" s="520">
        <v>15</v>
      </c>
      <c r="E67" s="155"/>
    </row>
    <row r="68" spans="1:5" ht="31.8" thickBot="1" x14ac:dyDescent="0.3">
      <c r="A68" s="517" t="s">
        <v>1078</v>
      </c>
      <c r="B68" s="518" t="s">
        <v>1079</v>
      </c>
      <c r="C68" s="520" t="s">
        <v>1080</v>
      </c>
      <c r="D68" s="520">
        <v>21</v>
      </c>
      <c r="E68" s="155"/>
    </row>
    <row r="69" spans="1:5" ht="31.8" thickBot="1" x14ac:dyDescent="0.3">
      <c r="A69" s="517" t="s">
        <v>1081</v>
      </c>
      <c r="B69" s="518" t="s">
        <v>1082</v>
      </c>
      <c r="C69" s="520" t="s">
        <v>1083</v>
      </c>
      <c r="D69" s="520">
        <v>2</v>
      </c>
      <c r="E69" s="155"/>
    </row>
    <row r="70" spans="1:5" ht="16.2" thickBot="1" x14ac:dyDescent="0.3">
      <c r="A70" s="517" t="s">
        <v>1084</v>
      </c>
      <c r="B70" s="518" t="s">
        <v>1085</v>
      </c>
      <c r="C70" s="520" t="s">
        <v>1086</v>
      </c>
      <c r="D70" s="520">
        <v>29</v>
      </c>
      <c r="E70" s="155"/>
    </row>
    <row r="71" spans="1:5" ht="31.8" thickBot="1" x14ac:dyDescent="0.3">
      <c r="A71" s="517" t="s">
        <v>1087</v>
      </c>
      <c r="B71" s="518" t="s">
        <v>1088</v>
      </c>
      <c r="C71" s="520" t="s">
        <v>1089</v>
      </c>
      <c r="D71" s="520">
        <v>24</v>
      </c>
      <c r="E71" s="155"/>
    </row>
    <row r="72" spans="1:5" ht="16.2" thickBot="1" x14ac:dyDescent="0.3">
      <c r="A72" s="517" t="s">
        <v>1090</v>
      </c>
      <c r="B72" s="518" t="s">
        <v>1091</v>
      </c>
      <c r="C72" s="520" t="s">
        <v>1080</v>
      </c>
      <c r="D72" s="520">
        <v>18</v>
      </c>
      <c r="E72" s="155"/>
    </row>
    <row r="73" spans="1:5" ht="31.8" thickBot="1" x14ac:dyDescent="0.3">
      <c r="A73" s="517" t="s">
        <v>1092</v>
      </c>
      <c r="B73" s="521" t="s">
        <v>1093</v>
      </c>
      <c r="C73" s="520" t="s">
        <v>1094</v>
      </c>
      <c r="D73" s="520">
        <v>25</v>
      </c>
      <c r="E73" s="155"/>
    </row>
    <row r="74" spans="1:5" ht="16.2" thickBot="1" x14ac:dyDescent="0.3">
      <c r="A74" s="517" t="s">
        <v>1095</v>
      </c>
      <c r="B74" s="521" t="s">
        <v>1096</v>
      </c>
      <c r="C74" s="519" t="s">
        <v>1097</v>
      </c>
      <c r="D74" s="519">
        <v>45</v>
      </c>
      <c r="E74" s="155"/>
    </row>
    <row r="75" spans="1:5" ht="16.2" thickBot="1" x14ac:dyDescent="0.35">
      <c r="A75" s="517" t="s">
        <v>1098</v>
      </c>
      <c r="B75" s="522" t="s">
        <v>1099</v>
      </c>
      <c r="C75" s="523" t="s">
        <v>1100</v>
      </c>
      <c r="D75" s="523">
        <v>24</v>
      </c>
      <c r="E75" s="155"/>
    </row>
    <row r="76" spans="1:5" ht="16.2" thickBot="1" x14ac:dyDescent="0.35">
      <c r="A76" s="517" t="s">
        <v>1101</v>
      </c>
      <c r="B76" s="522" t="s">
        <v>1102</v>
      </c>
      <c r="C76" s="523" t="s">
        <v>1103</v>
      </c>
      <c r="D76" s="523">
        <v>8</v>
      </c>
      <c r="E76" s="155"/>
    </row>
    <row r="77" spans="1:5" x14ac:dyDescent="0.25">
      <c r="A77" s="6"/>
    </row>
    <row r="78" spans="1:5" x14ac:dyDescent="0.25">
      <c r="A78" s="6"/>
    </row>
    <row r="79" spans="1:5" x14ac:dyDescent="0.25">
      <c r="A79" s="6"/>
    </row>
    <row r="80" spans="1:5" x14ac:dyDescent="0.25">
      <c r="A80" s="6"/>
    </row>
    <row r="81" spans="1:1" x14ac:dyDescent="0.25">
      <c r="A81" s="6"/>
    </row>
    <row r="82" spans="1:1" x14ac:dyDescent="0.25">
      <c r="A82" s="6"/>
    </row>
    <row r="83" spans="1:1" x14ac:dyDescent="0.25">
      <c r="A83" s="6"/>
    </row>
    <row r="84" spans="1:1" x14ac:dyDescent="0.25">
      <c r="A84" s="6"/>
    </row>
    <row r="85" spans="1:1" x14ac:dyDescent="0.25">
      <c r="A85" s="6"/>
    </row>
    <row r="86" spans="1:1" x14ac:dyDescent="0.25">
      <c r="A86" s="6"/>
    </row>
    <row r="87" spans="1:1" x14ac:dyDescent="0.25">
      <c r="A87" s="6"/>
    </row>
    <row r="88" spans="1:1" x14ac:dyDescent="0.25">
      <c r="A88" s="6"/>
    </row>
    <row r="89" spans="1:1" x14ac:dyDescent="0.25">
      <c r="A89" s="6"/>
    </row>
    <row r="90" spans="1:1" x14ac:dyDescent="0.25">
      <c r="A90" s="6"/>
    </row>
    <row r="91" spans="1:1" x14ac:dyDescent="0.25">
      <c r="A91" s="6"/>
    </row>
    <row r="92" spans="1:1" x14ac:dyDescent="0.25">
      <c r="A92" s="6"/>
    </row>
    <row r="93" spans="1:1" x14ac:dyDescent="0.25">
      <c r="A93" s="6"/>
    </row>
    <row r="94" spans="1:1" x14ac:dyDescent="0.25">
      <c r="A94" s="6"/>
    </row>
    <row r="95" spans="1:1" x14ac:dyDescent="0.25">
      <c r="A95" s="6"/>
    </row>
    <row r="96" spans="1:1" x14ac:dyDescent="0.25">
      <c r="A96" s="6"/>
    </row>
    <row r="97" spans="1:1" x14ac:dyDescent="0.25">
      <c r="A97" s="6"/>
    </row>
    <row r="98" spans="1:1" x14ac:dyDescent="0.25">
      <c r="A98" s="6"/>
    </row>
    <row r="99" spans="1:1" x14ac:dyDescent="0.25">
      <c r="A99" s="6"/>
    </row>
    <row r="100" spans="1:1" x14ac:dyDescent="0.25">
      <c r="A100" s="6"/>
    </row>
    <row r="101" spans="1:1" x14ac:dyDescent="0.25">
      <c r="A101" s="6"/>
    </row>
    <row r="102" spans="1:1" x14ac:dyDescent="0.25">
      <c r="A102" s="6"/>
    </row>
    <row r="103" spans="1:1" x14ac:dyDescent="0.25">
      <c r="A103" s="6"/>
    </row>
    <row r="104" spans="1:1" x14ac:dyDescent="0.25">
      <c r="A104" s="6"/>
    </row>
    <row r="105" spans="1:1" x14ac:dyDescent="0.25">
      <c r="A105" s="6"/>
    </row>
    <row r="106" spans="1:1" x14ac:dyDescent="0.25">
      <c r="A106" s="6"/>
    </row>
    <row r="107" spans="1:1" x14ac:dyDescent="0.25">
      <c r="A107" s="6"/>
    </row>
    <row r="108" spans="1:1" x14ac:dyDescent="0.25">
      <c r="A108" s="6"/>
    </row>
    <row r="109" spans="1:1" x14ac:dyDescent="0.25">
      <c r="A109" s="6"/>
    </row>
    <row r="110" spans="1:1" x14ac:dyDescent="0.25">
      <c r="A110" s="6"/>
    </row>
    <row r="111" spans="1:1" x14ac:dyDescent="0.25">
      <c r="A111" s="6"/>
    </row>
    <row r="112" spans="1:1" x14ac:dyDescent="0.25">
      <c r="A112" s="6"/>
    </row>
    <row r="113" spans="1:1" x14ac:dyDescent="0.25">
      <c r="A113" s="6"/>
    </row>
    <row r="114" spans="1:1" x14ac:dyDescent="0.25">
      <c r="A114" s="6"/>
    </row>
    <row r="115" spans="1:1" x14ac:dyDescent="0.25">
      <c r="A115" s="6"/>
    </row>
    <row r="116" spans="1:1" x14ac:dyDescent="0.25">
      <c r="A116" s="6"/>
    </row>
    <row r="117" spans="1:1" x14ac:dyDescent="0.25">
      <c r="A117" s="6"/>
    </row>
    <row r="118" spans="1:1" x14ac:dyDescent="0.25">
      <c r="A118" s="6"/>
    </row>
    <row r="119" spans="1:1" x14ac:dyDescent="0.25">
      <c r="A119" s="6"/>
    </row>
    <row r="120" spans="1:1" x14ac:dyDescent="0.25">
      <c r="A120" s="6"/>
    </row>
    <row r="121" spans="1:1" x14ac:dyDescent="0.25">
      <c r="A121" s="6"/>
    </row>
    <row r="122" spans="1:1" x14ac:dyDescent="0.25">
      <c r="A122" s="6"/>
    </row>
    <row r="123" spans="1:1" x14ac:dyDescent="0.25">
      <c r="A123" s="6"/>
    </row>
    <row r="124" spans="1:1" x14ac:dyDescent="0.25">
      <c r="A124" s="6"/>
    </row>
    <row r="125" spans="1:1" x14ac:dyDescent="0.25">
      <c r="A125" s="6"/>
    </row>
    <row r="126" spans="1:1" x14ac:dyDescent="0.25">
      <c r="A126" s="6"/>
    </row>
    <row r="127" spans="1:1" x14ac:dyDescent="0.25">
      <c r="A127" s="6"/>
    </row>
    <row r="128" spans="1:1"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53" spans="1:1" x14ac:dyDescent="0.25">
      <c r="A153" s="6"/>
    </row>
    <row r="154" spans="1:1" x14ac:dyDescent="0.25">
      <c r="A154" s="6"/>
    </row>
    <row r="155" spans="1:1" x14ac:dyDescent="0.25">
      <c r="A155" s="6"/>
    </row>
    <row r="156" spans="1:1" x14ac:dyDescent="0.25">
      <c r="A156" s="6"/>
    </row>
    <row r="157" spans="1:1" x14ac:dyDescent="0.25">
      <c r="A157" s="6"/>
    </row>
    <row r="158" spans="1:1" x14ac:dyDescent="0.25">
      <c r="A158" s="6"/>
    </row>
    <row r="159" spans="1:1" x14ac:dyDescent="0.25">
      <c r="A159" s="6"/>
    </row>
    <row r="160" spans="1:1" x14ac:dyDescent="0.25">
      <c r="A160" s="6"/>
    </row>
    <row r="161" spans="1:1" x14ac:dyDescent="0.25">
      <c r="A161" s="6"/>
    </row>
    <row r="162" spans="1:1" x14ac:dyDescent="0.25">
      <c r="A162" s="6"/>
    </row>
    <row r="163" spans="1:1" x14ac:dyDescent="0.25">
      <c r="A163" s="6"/>
    </row>
    <row r="164" spans="1:1" x14ac:dyDescent="0.25">
      <c r="A164" s="6"/>
    </row>
    <row r="165" spans="1:1" x14ac:dyDescent="0.25">
      <c r="A165" s="6"/>
    </row>
    <row r="166" spans="1:1" x14ac:dyDescent="0.25">
      <c r="A166" s="6"/>
    </row>
    <row r="167" spans="1:1" x14ac:dyDescent="0.25">
      <c r="A167" s="6"/>
    </row>
    <row r="168" spans="1:1" x14ac:dyDescent="0.25">
      <c r="A168" s="6"/>
    </row>
    <row r="169" spans="1:1" x14ac:dyDescent="0.25">
      <c r="A169" s="6"/>
    </row>
    <row r="170" spans="1:1" x14ac:dyDescent="0.25">
      <c r="A170" s="6"/>
    </row>
    <row r="171" spans="1:1" x14ac:dyDescent="0.25">
      <c r="A171" s="6"/>
    </row>
    <row r="172" spans="1:1" x14ac:dyDescent="0.25">
      <c r="A172" s="6"/>
    </row>
    <row r="173" spans="1:1" x14ac:dyDescent="0.25">
      <c r="A173" s="6"/>
    </row>
    <row r="174" spans="1:1" x14ac:dyDescent="0.25">
      <c r="A174" s="6"/>
    </row>
    <row r="175" spans="1:1" x14ac:dyDescent="0.25">
      <c r="A175" s="6"/>
    </row>
    <row r="176" spans="1:1" x14ac:dyDescent="0.25">
      <c r="A176" s="6"/>
    </row>
    <row r="177" spans="1:1" x14ac:dyDescent="0.25">
      <c r="A177" s="6"/>
    </row>
    <row r="178" spans="1:1" x14ac:dyDescent="0.25">
      <c r="A178" s="6"/>
    </row>
    <row r="179" spans="1:1" x14ac:dyDescent="0.25">
      <c r="A179" s="6"/>
    </row>
    <row r="180" spans="1:1" x14ac:dyDescent="0.25">
      <c r="A180" s="6"/>
    </row>
    <row r="181" spans="1:1" x14ac:dyDescent="0.25">
      <c r="A181" s="6"/>
    </row>
    <row r="182" spans="1:1" x14ac:dyDescent="0.25">
      <c r="A182" s="6"/>
    </row>
    <row r="183" spans="1:1" x14ac:dyDescent="0.25">
      <c r="A183" s="6"/>
    </row>
    <row r="184" spans="1:1" x14ac:dyDescent="0.25">
      <c r="A184" s="6"/>
    </row>
    <row r="185" spans="1:1" x14ac:dyDescent="0.25">
      <c r="A185" s="6"/>
    </row>
    <row r="186" spans="1:1" x14ac:dyDescent="0.25">
      <c r="A186" s="6"/>
    </row>
    <row r="187" spans="1:1" x14ac:dyDescent="0.25">
      <c r="A187" s="6"/>
    </row>
    <row r="188" spans="1:1" x14ac:dyDescent="0.25">
      <c r="A188" s="6"/>
    </row>
    <row r="189" spans="1:1" x14ac:dyDescent="0.25">
      <c r="A189" s="6"/>
    </row>
    <row r="190" spans="1:1" x14ac:dyDescent="0.25">
      <c r="A190" s="6"/>
    </row>
    <row r="191" spans="1:1" x14ac:dyDescent="0.25">
      <c r="A191" s="6"/>
    </row>
    <row r="192" spans="1:1" x14ac:dyDescent="0.25">
      <c r="A192" s="6"/>
    </row>
    <row r="193" spans="1:1" x14ac:dyDescent="0.25">
      <c r="A193" s="6"/>
    </row>
    <row r="194" spans="1:1" x14ac:dyDescent="0.25">
      <c r="A194" s="6"/>
    </row>
    <row r="195" spans="1:1" x14ac:dyDescent="0.25">
      <c r="A195" s="6"/>
    </row>
    <row r="196" spans="1:1" x14ac:dyDescent="0.25">
      <c r="A196" s="6"/>
    </row>
    <row r="197" spans="1:1" x14ac:dyDescent="0.25">
      <c r="A197" s="6"/>
    </row>
    <row r="198" spans="1:1" x14ac:dyDescent="0.25">
      <c r="A198" s="6"/>
    </row>
    <row r="199" spans="1:1" x14ac:dyDescent="0.25">
      <c r="A199" s="6"/>
    </row>
    <row r="200" spans="1:1" x14ac:dyDescent="0.25">
      <c r="A200" s="6"/>
    </row>
    <row r="201" spans="1:1" x14ac:dyDescent="0.25">
      <c r="A201" s="6"/>
    </row>
    <row r="202" spans="1:1" x14ac:dyDescent="0.25">
      <c r="A202" s="6"/>
    </row>
    <row r="203" spans="1:1" x14ac:dyDescent="0.25">
      <c r="A203" s="6"/>
    </row>
    <row r="204" spans="1:1" x14ac:dyDescent="0.25">
      <c r="A204" s="6"/>
    </row>
    <row r="205" spans="1:1" x14ac:dyDescent="0.25">
      <c r="A205" s="6"/>
    </row>
    <row r="206" spans="1:1" x14ac:dyDescent="0.25">
      <c r="A206" s="6"/>
    </row>
    <row r="207" spans="1:1" x14ac:dyDescent="0.25">
      <c r="A207" s="6"/>
    </row>
    <row r="208" spans="1:1" x14ac:dyDescent="0.25">
      <c r="A208" s="6"/>
    </row>
    <row r="209" spans="1:1" x14ac:dyDescent="0.25">
      <c r="A209" s="6"/>
    </row>
    <row r="210" spans="1:1" x14ac:dyDescent="0.25">
      <c r="A210" s="6"/>
    </row>
    <row r="211" spans="1:1" x14ac:dyDescent="0.25">
      <c r="A211" s="6"/>
    </row>
    <row r="212" spans="1:1" x14ac:dyDescent="0.25">
      <c r="A212" s="6"/>
    </row>
    <row r="213" spans="1:1" x14ac:dyDescent="0.25">
      <c r="A213" s="6"/>
    </row>
    <row r="214" spans="1:1" x14ac:dyDescent="0.25">
      <c r="A214" s="6"/>
    </row>
    <row r="215" spans="1:1" x14ac:dyDescent="0.25">
      <c r="A215" s="6"/>
    </row>
    <row r="216" spans="1:1" x14ac:dyDescent="0.25">
      <c r="A216" s="6"/>
    </row>
    <row r="217" spans="1:1" x14ac:dyDescent="0.25">
      <c r="A217" s="6"/>
    </row>
    <row r="218" spans="1:1" x14ac:dyDescent="0.25">
      <c r="A218" s="6"/>
    </row>
    <row r="219" spans="1:1" x14ac:dyDescent="0.25">
      <c r="A219" s="6"/>
    </row>
    <row r="220" spans="1:1" x14ac:dyDescent="0.25">
      <c r="A220" s="6"/>
    </row>
    <row r="221" spans="1:1" x14ac:dyDescent="0.25">
      <c r="A221" s="6"/>
    </row>
    <row r="222" spans="1:1" x14ac:dyDescent="0.25">
      <c r="A222" s="6"/>
    </row>
    <row r="223" spans="1:1" x14ac:dyDescent="0.25">
      <c r="A223" s="6"/>
    </row>
    <row r="224" spans="1:1" x14ac:dyDescent="0.25">
      <c r="A224" s="6"/>
    </row>
    <row r="225" spans="1:1" x14ac:dyDescent="0.25">
      <c r="A225" s="6"/>
    </row>
    <row r="226" spans="1:1" x14ac:dyDescent="0.25">
      <c r="A226" s="6"/>
    </row>
    <row r="227" spans="1:1" x14ac:dyDescent="0.25">
      <c r="A227" s="6"/>
    </row>
    <row r="228" spans="1:1" x14ac:dyDescent="0.25">
      <c r="A228" s="6"/>
    </row>
    <row r="229" spans="1:1" x14ac:dyDescent="0.25">
      <c r="A229" s="6"/>
    </row>
    <row r="230" spans="1:1" x14ac:dyDescent="0.25">
      <c r="A230" s="6"/>
    </row>
    <row r="231" spans="1:1" x14ac:dyDescent="0.25">
      <c r="A231" s="6"/>
    </row>
    <row r="232" spans="1:1" x14ac:dyDescent="0.25">
      <c r="A232" s="6"/>
    </row>
    <row r="233" spans="1:1" x14ac:dyDescent="0.25">
      <c r="A233" s="6"/>
    </row>
    <row r="234" spans="1:1" x14ac:dyDescent="0.25">
      <c r="A234" s="6"/>
    </row>
    <row r="235" spans="1:1" x14ac:dyDescent="0.25">
      <c r="A235" s="6"/>
    </row>
    <row r="236" spans="1:1" x14ac:dyDescent="0.25">
      <c r="A236" s="6"/>
    </row>
    <row r="237" spans="1:1" x14ac:dyDescent="0.25">
      <c r="A237" s="6"/>
    </row>
    <row r="238" spans="1:1" x14ac:dyDescent="0.25">
      <c r="A238" s="6"/>
    </row>
    <row r="239" spans="1:1" x14ac:dyDescent="0.25">
      <c r="A239" s="6"/>
    </row>
    <row r="240" spans="1:1" x14ac:dyDescent="0.25">
      <c r="A240" s="6"/>
    </row>
    <row r="241" spans="1:1" x14ac:dyDescent="0.25">
      <c r="A241" s="6"/>
    </row>
    <row r="242" spans="1:1" x14ac:dyDescent="0.25">
      <c r="A242" s="6"/>
    </row>
    <row r="243" spans="1:1" x14ac:dyDescent="0.25">
      <c r="A243" s="6"/>
    </row>
    <row r="244" spans="1:1" x14ac:dyDescent="0.25">
      <c r="A244" s="6"/>
    </row>
    <row r="245" spans="1:1" x14ac:dyDescent="0.25">
      <c r="A245" s="6"/>
    </row>
    <row r="246" spans="1:1" x14ac:dyDescent="0.25">
      <c r="A246" s="6"/>
    </row>
    <row r="247" spans="1:1" x14ac:dyDescent="0.25">
      <c r="A247" s="6"/>
    </row>
    <row r="248" spans="1:1" x14ac:dyDescent="0.25">
      <c r="A248" s="6"/>
    </row>
    <row r="249" spans="1:1" x14ac:dyDescent="0.25">
      <c r="A249" s="6"/>
    </row>
    <row r="250" spans="1:1" x14ac:dyDescent="0.25">
      <c r="A250" s="6"/>
    </row>
    <row r="251" spans="1:1" x14ac:dyDescent="0.25">
      <c r="A251" s="6"/>
    </row>
    <row r="252" spans="1:1" x14ac:dyDescent="0.25">
      <c r="A252" s="6"/>
    </row>
    <row r="253" spans="1:1" x14ac:dyDescent="0.25">
      <c r="A253" s="6"/>
    </row>
    <row r="254" spans="1:1" x14ac:dyDescent="0.25">
      <c r="A254" s="6"/>
    </row>
    <row r="255" spans="1:1" x14ac:dyDescent="0.25">
      <c r="A255" s="6"/>
    </row>
    <row r="256" spans="1:1" x14ac:dyDescent="0.25">
      <c r="A256" s="6"/>
    </row>
    <row r="257" spans="1:1" x14ac:dyDescent="0.25">
      <c r="A257" s="6"/>
    </row>
    <row r="258" spans="1:1" x14ac:dyDescent="0.25">
      <c r="A258" s="6"/>
    </row>
    <row r="259" spans="1:1" x14ac:dyDescent="0.25">
      <c r="A259" s="6"/>
    </row>
    <row r="260" spans="1:1" x14ac:dyDescent="0.25">
      <c r="A260" s="6"/>
    </row>
    <row r="261" spans="1:1" x14ac:dyDescent="0.25">
      <c r="A261" s="6"/>
    </row>
    <row r="262" spans="1:1" x14ac:dyDescent="0.25">
      <c r="A262" s="6"/>
    </row>
    <row r="263" spans="1:1" x14ac:dyDescent="0.25">
      <c r="A263" s="6"/>
    </row>
    <row r="264" spans="1:1" x14ac:dyDescent="0.25">
      <c r="A264" s="6"/>
    </row>
    <row r="265" spans="1:1" x14ac:dyDescent="0.25">
      <c r="A265" s="6"/>
    </row>
    <row r="266" spans="1:1" x14ac:dyDescent="0.25">
      <c r="A266" s="6"/>
    </row>
    <row r="267" spans="1:1" x14ac:dyDescent="0.25">
      <c r="A267" s="6"/>
    </row>
    <row r="268" spans="1:1" x14ac:dyDescent="0.25">
      <c r="A268" s="6"/>
    </row>
    <row r="269" spans="1:1" x14ac:dyDescent="0.25">
      <c r="A269" s="6"/>
    </row>
    <row r="270" spans="1:1" x14ac:dyDescent="0.25">
      <c r="A270" s="6"/>
    </row>
    <row r="271" spans="1:1" x14ac:dyDescent="0.25">
      <c r="A271" s="6"/>
    </row>
    <row r="272" spans="1:1" x14ac:dyDescent="0.25">
      <c r="A272" s="6"/>
    </row>
    <row r="273" spans="1:1" x14ac:dyDescent="0.25">
      <c r="A273" s="6"/>
    </row>
    <row r="274" spans="1:1" x14ac:dyDescent="0.25">
      <c r="A274" s="6"/>
    </row>
    <row r="275" spans="1:1" x14ac:dyDescent="0.25">
      <c r="A275" s="6"/>
    </row>
    <row r="276" spans="1:1" x14ac:dyDescent="0.25">
      <c r="A276" s="6"/>
    </row>
    <row r="277" spans="1:1" x14ac:dyDescent="0.25">
      <c r="A277" s="6"/>
    </row>
    <row r="278" spans="1:1" x14ac:dyDescent="0.25">
      <c r="A278" s="6"/>
    </row>
    <row r="279" spans="1:1" x14ac:dyDescent="0.25">
      <c r="A279" s="6"/>
    </row>
    <row r="280" spans="1:1" x14ac:dyDescent="0.25">
      <c r="A280" s="6"/>
    </row>
    <row r="281" spans="1:1" x14ac:dyDescent="0.25">
      <c r="A281" s="6"/>
    </row>
    <row r="282" spans="1:1" x14ac:dyDescent="0.25">
      <c r="A282" s="6"/>
    </row>
    <row r="283" spans="1:1" x14ac:dyDescent="0.25">
      <c r="A283" s="6"/>
    </row>
    <row r="284" spans="1:1" x14ac:dyDescent="0.25">
      <c r="A284" s="6"/>
    </row>
    <row r="285" spans="1:1" x14ac:dyDescent="0.25">
      <c r="A285" s="6"/>
    </row>
    <row r="286" spans="1:1" x14ac:dyDescent="0.25">
      <c r="A286" s="6"/>
    </row>
    <row r="287" spans="1:1" x14ac:dyDescent="0.25">
      <c r="A287" s="6"/>
    </row>
    <row r="288" spans="1:1" x14ac:dyDescent="0.25">
      <c r="A288" s="6"/>
    </row>
    <row r="289" spans="1:1" x14ac:dyDescent="0.25">
      <c r="A289" s="6"/>
    </row>
    <row r="290" spans="1:1" x14ac:dyDescent="0.25">
      <c r="A290" s="6"/>
    </row>
    <row r="291" spans="1:1" x14ac:dyDescent="0.25">
      <c r="A291" s="6"/>
    </row>
    <row r="292" spans="1:1" x14ac:dyDescent="0.25">
      <c r="A292" s="6"/>
    </row>
    <row r="293" spans="1:1" x14ac:dyDescent="0.25">
      <c r="A293" s="6"/>
    </row>
    <row r="294" spans="1:1" x14ac:dyDescent="0.25">
      <c r="A294" s="6"/>
    </row>
    <row r="295" spans="1:1" x14ac:dyDescent="0.25">
      <c r="A295" s="6"/>
    </row>
    <row r="296" spans="1:1" x14ac:dyDescent="0.25">
      <c r="A296" s="6"/>
    </row>
    <row r="297" spans="1:1" x14ac:dyDescent="0.25">
      <c r="A297" s="6"/>
    </row>
    <row r="298" spans="1:1" x14ac:dyDescent="0.25">
      <c r="A298" s="6"/>
    </row>
    <row r="299" spans="1:1" x14ac:dyDescent="0.25">
      <c r="A299" s="6"/>
    </row>
    <row r="300" spans="1:1" x14ac:dyDescent="0.25">
      <c r="A300" s="6"/>
    </row>
    <row r="301" spans="1:1" x14ac:dyDescent="0.25">
      <c r="A301" s="6"/>
    </row>
    <row r="302" spans="1:1" x14ac:dyDescent="0.25">
      <c r="A302" s="6"/>
    </row>
    <row r="303" spans="1:1" x14ac:dyDescent="0.25">
      <c r="A303" s="6"/>
    </row>
    <row r="304" spans="1:1" x14ac:dyDescent="0.25">
      <c r="A304" s="6"/>
    </row>
    <row r="305" spans="1:1" x14ac:dyDescent="0.25">
      <c r="A305" s="6"/>
    </row>
    <row r="306" spans="1:1" x14ac:dyDescent="0.25">
      <c r="A306" s="6"/>
    </row>
    <row r="307" spans="1:1" x14ac:dyDescent="0.25">
      <c r="A307" s="6"/>
    </row>
    <row r="308" spans="1:1" x14ac:dyDescent="0.25">
      <c r="A308" s="6"/>
    </row>
    <row r="309" spans="1:1" x14ac:dyDescent="0.25">
      <c r="A309" s="6"/>
    </row>
    <row r="310" spans="1:1" x14ac:dyDescent="0.25">
      <c r="A310" s="6"/>
    </row>
    <row r="311" spans="1:1" x14ac:dyDescent="0.25">
      <c r="A311" s="6"/>
    </row>
    <row r="312" spans="1:1" x14ac:dyDescent="0.25">
      <c r="A312" s="6"/>
    </row>
    <row r="313" spans="1:1" x14ac:dyDescent="0.25">
      <c r="A313" s="6"/>
    </row>
    <row r="314" spans="1:1" x14ac:dyDescent="0.25">
      <c r="A314" s="6"/>
    </row>
    <row r="315" spans="1:1" x14ac:dyDescent="0.25">
      <c r="A315" s="6"/>
    </row>
    <row r="316" spans="1:1" x14ac:dyDescent="0.25">
      <c r="A316" s="6"/>
    </row>
    <row r="317" spans="1:1" x14ac:dyDescent="0.25">
      <c r="A317" s="6"/>
    </row>
    <row r="318" spans="1:1" x14ac:dyDescent="0.25">
      <c r="A318" s="6"/>
    </row>
    <row r="319" spans="1:1" x14ac:dyDescent="0.25">
      <c r="A319" s="6"/>
    </row>
    <row r="320" spans="1:1" x14ac:dyDescent="0.25">
      <c r="A320" s="6"/>
    </row>
    <row r="321" spans="1:1" x14ac:dyDescent="0.25">
      <c r="A321" s="6"/>
    </row>
    <row r="322" spans="1:1" x14ac:dyDescent="0.25">
      <c r="A322" s="6"/>
    </row>
    <row r="323" spans="1:1" x14ac:dyDescent="0.25">
      <c r="A323" s="6"/>
    </row>
    <row r="324" spans="1:1" x14ac:dyDescent="0.25">
      <c r="A324" s="6"/>
    </row>
    <row r="325" spans="1:1" x14ac:dyDescent="0.25">
      <c r="A325" s="6"/>
    </row>
    <row r="326" spans="1:1" x14ac:dyDescent="0.25">
      <c r="A326" s="6"/>
    </row>
    <row r="327" spans="1:1" x14ac:dyDescent="0.25">
      <c r="A327" s="6"/>
    </row>
    <row r="328" spans="1:1" x14ac:dyDescent="0.25">
      <c r="A328" s="6"/>
    </row>
    <row r="329" spans="1:1" x14ac:dyDescent="0.25">
      <c r="A329" s="6"/>
    </row>
    <row r="330" spans="1:1" x14ac:dyDescent="0.25">
      <c r="A330" s="6"/>
    </row>
    <row r="331" spans="1:1" x14ac:dyDescent="0.25">
      <c r="A331" s="6"/>
    </row>
    <row r="332" spans="1:1" x14ac:dyDescent="0.25">
      <c r="A332" s="6"/>
    </row>
    <row r="333" spans="1:1" x14ac:dyDescent="0.25">
      <c r="A333" s="6"/>
    </row>
    <row r="334" spans="1:1" x14ac:dyDescent="0.25">
      <c r="A334" s="6"/>
    </row>
    <row r="335" spans="1:1" x14ac:dyDescent="0.25">
      <c r="A335" s="6"/>
    </row>
    <row r="336" spans="1:1" x14ac:dyDescent="0.25">
      <c r="A336" s="6"/>
    </row>
    <row r="337" spans="1:1" x14ac:dyDescent="0.25">
      <c r="A337" s="6"/>
    </row>
    <row r="338" spans="1:1" x14ac:dyDescent="0.25">
      <c r="A338" s="6"/>
    </row>
    <row r="339" spans="1:1" x14ac:dyDescent="0.25">
      <c r="A339" s="6"/>
    </row>
    <row r="340" spans="1:1" x14ac:dyDescent="0.25">
      <c r="A340" s="6"/>
    </row>
    <row r="341" spans="1:1" x14ac:dyDescent="0.25">
      <c r="A341" s="6"/>
    </row>
    <row r="342" spans="1:1" x14ac:dyDescent="0.25">
      <c r="A342" s="6"/>
    </row>
    <row r="343" spans="1:1" x14ac:dyDescent="0.25">
      <c r="A343" s="6"/>
    </row>
    <row r="344" spans="1:1" x14ac:dyDescent="0.25">
      <c r="A344" s="6"/>
    </row>
    <row r="345" spans="1:1" x14ac:dyDescent="0.25">
      <c r="A345" s="6"/>
    </row>
    <row r="346" spans="1:1" x14ac:dyDescent="0.25">
      <c r="A346" s="6"/>
    </row>
    <row r="347" spans="1:1" x14ac:dyDescent="0.25">
      <c r="A347" s="6"/>
    </row>
    <row r="348" spans="1:1" x14ac:dyDescent="0.25">
      <c r="A348" s="6"/>
    </row>
    <row r="349" spans="1:1" x14ac:dyDescent="0.25">
      <c r="A349" s="6"/>
    </row>
    <row r="350" spans="1:1" x14ac:dyDescent="0.25">
      <c r="A350" s="6"/>
    </row>
    <row r="351" spans="1:1" x14ac:dyDescent="0.25">
      <c r="A351" s="6"/>
    </row>
    <row r="352" spans="1:1" x14ac:dyDescent="0.25">
      <c r="A352" s="6"/>
    </row>
    <row r="353" spans="1:1" x14ac:dyDescent="0.25">
      <c r="A353" s="6"/>
    </row>
    <row r="354" spans="1:1" x14ac:dyDescent="0.25">
      <c r="A354" s="6"/>
    </row>
    <row r="355" spans="1:1" x14ac:dyDescent="0.25">
      <c r="A355" s="6"/>
    </row>
    <row r="356" spans="1:1" x14ac:dyDescent="0.25">
      <c r="A356" s="6"/>
    </row>
    <row r="357" spans="1:1" x14ac:dyDescent="0.25">
      <c r="A357" s="6"/>
    </row>
    <row r="358" spans="1:1" x14ac:dyDescent="0.25">
      <c r="A358" s="6"/>
    </row>
    <row r="359" spans="1:1" x14ac:dyDescent="0.25">
      <c r="A359" s="6"/>
    </row>
    <row r="360" spans="1:1" x14ac:dyDescent="0.25">
      <c r="A360" s="6"/>
    </row>
    <row r="361" spans="1:1" x14ac:dyDescent="0.25">
      <c r="A361" s="6"/>
    </row>
    <row r="362" spans="1:1" x14ac:dyDescent="0.25">
      <c r="A362" s="6"/>
    </row>
    <row r="363" spans="1:1" x14ac:dyDescent="0.25">
      <c r="A363" s="6"/>
    </row>
    <row r="364" spans="1:1" x14ac:dyDescent="0.25">
      <c r="A364" s="6"/>
    </row>
    <row r="365" spans="1:1" x14ac:dyDescent="0.25">
      <c r="A365" s="6"/>
    </row>
    <row r="366" spans="1:1" x14ac:dyDescent="0.25">
      <c r="A366" s="6"/>
    </row>
    <row r="367" spans="1:1" x14ac:dyDescent="0.25">
      <c r="A367" s="6"/>
    </row>
    <row r="368" spans="1:1" x14ac:dyDescent="0.25">
      <c r="A368" s="6"/>
    </row>
    <row r="369" spans="1:1" x14ac:dyDescent="0.25">
      <c r="A369" s="6"/>
    </row>
    <row r="370" spans="1:1" x14ac:dyDescent="0.25">
      <c r="A370" s="6"/>
    </row>
    <row r="371" spans="1:1" x14ac:dyDescent="0.25">
      <c r="A371" s="6"/>
    </row>
    <row r="372" spans="1:1" x14ac:dyDescent="0.25">
      <c r="A372" s="6"/>
    </row>
    <row r="373" spans="1:1" x14ac:dyDescent="0.25">
      <c r="A373" s="6"/>
    </row>
    <row r="374" spans="1:1" x14ac:dyDescent="0.25">
      <c r="A374" s="6"/>
    </row>
    <row r="375" spans="1:1" x14ac:dyDescent="0.25">
      <c r="A375" s="6"/>
    </row>
    <row r="376" spans="1:1" x14ac:dyDescent="0.25">
      <c r="A376" s="6"/>
    </row>
    <row r="377" spans="1:1" x14ac:dyDescent="0.25">
      <c r="A377" s="6"/>
    </row>
    <row r="378" spans="1:1" x14ac:dyDescent="0.25">
      <c r="A378" s="6"/>
    </row>
    <row r="379" spans="1:1" x14ac:dyDescent="0.25">
      <c r="A379" s="6"/>
    </row>
    <row r="380" spans="1:1" x14ac:dyDescent="0.25">
      <c r="A380" s="6"/>
    </row>
    <row r="381" spans="1:1" x14ac:dyDescent="0.25">
      <c r="A381" s="6"/>
    </row>
    <row r="382" spans="1:1" x14ac:dyDescent="0.25">
      <c r="A382" s="6"/>
    </row>
    <row r="383" spans="1:1" x14ac:dyDescent="0.25">
      <c r="A383" s="6"/>
    </row>
    <row r="384" spans="1:1" x14ac:dyDescent="0.25">
      <c r="A384" s="6"/>
    </row>
    <row r="385" spans="1:1" x14ac:dyDescent="0.25">
      <c r="A385" s="6"/>
    </row>
    <row r="386" spans="1:1" x14ac:dyDescent="0.25">
      <c r="A386" s="6"/>
    </row>
    <row r="387" spans="1:1" x14ac:dyDescent="0.25">
      <c r="A387" s="6"/>
    </row>
    <row r="388" spans="1:1" x14ac:dyDescent="0.25">
      <c r="A388" s="6"/>
    </row>
    <row r="389" spans="1:1" x14ac:dyDescent="0.25">
      <c r="A389" s="6"/>
    </row>
    <row r="390" spans="1:1" x14ac:dyDescent="0.25">
      <c r="A390" s="6"/>
    </row>
    <row r="391" spans="1:1" x14ac:dyDescent="0.25">
      <c r="A391" s="6"/>
    </row>
    <row r="392" spans="1:1" x14ac:dyDescent="0.25">
      <c r="A392" s="6"/>
    </row>
    <row r="393" spans="1:1" x14ac:dyDescent="0.25">
      <c r="A393" s="6"/>
    </row>
    <row r="394" spans="1:1" x14ac:dyDescent="0.25">
      <c r="A394" s="6"/>
    </row>
    <row r="395" spans="1:1" x14ac:dyDescent="0.25">
      <c r="A395" s="6"/>
    </row>
    <row r="396" spans="1:1" x14ac:dyDescent="0.25">
      <c r="A396" s="6"/>
    </row>
    <row r="397" spans="1:1" x14ac:dyDescent="0.25">
      <c r="A397" s="6"/>
    </row>
    <row r="398" spans="1:1" x14ac:dyDescent="0.25">
      <c r="A398" s="6"/>
    </row>
    <row r="399" spans="1:1" x14ac:dyDescent="0.25">
      <c r="A399" s="6"/>
    </row>
    <row r="400" spans="1:1" x14ac:dyDescent="0.25">
      <c r="A400" s="6"/>
    </row>
    <row r="401" spans="1:1" x14ac:dyDescent="0.25">
      <c r="A401" s="6"/>
    </row>
    <row r="402" spans="1:1" x14ac:dyDescent="0.25">
      <c r="A402" s="6"/>
    </row>
    <row r="403" spans="1:1" x14ac:dyDescent="0.25">
      <c r="A403" s="6"/>
    </row>
    <row r="404" spans="1:1" x14ac:dyDescent="0.25">
      <c r="A404" s="6"/>
    </row>
    <row r="405" spans="1:1" x14ac:dyDescent="0.25">
      <c r="A405" s="6"/>
    </row>
    <row r="406" spans="1:1" x14ac:dyDescent="0.25">
      <c r="A406" s="6"/>
    </row>
    <row r="407" spans="1:1" x14ac:dyDescent="0.25">
      <c r="A407" s="6"/>
    </row>
    <row r="408" spans="1:1" x14ac:dyDescent="0.25">
      <c r="A408" s="6"/>
    </row>
    <row r="409" spans="1:1" x14ac:dyDescent="0.25">
      <c r="A409" s="6"/>
    </row>
    <row r="410" spans="1:1" x14ac:dyDescent="0.25">
      <c r="A410" s="6"/>
    </row>
    <row r="411" spans="1:1" x14ac:dyDescent="0.25">
      <c r="A411" s="6"/>
    </row>
    <row r="412" spans="1:1" x14ac:dyDescent="0.25">
      <c r="A412" s="6"/>
    </row>
    <row r="413" spans="1:1" x14ac:dyDescent="0.25">
      <c r="A413" s="6"/>
    </row>
    <row r="414" spans="1:1" x14ac:dyDescent="0.25">
      <c r="A414" s="6"/>
    </row>
    <row r="415" spans="1:1" x14ac:dyDescent="0.25">
      <c r="A415" s="6"/>
    </row>
    <row r="416" spans="1:1" x14ac:dyDescent="0.25">
      <c r="A416" s="6"/>
    </row>
    <row r="417" spans="1:1" x14ac:dyDescent="0.25">
      <c r="A417" s="6"/>
    </row>
    <row r="418" spans="1:1" x14ac:dyDescent="0.25">
      <c r="A418" s="6"/>
    </row>
    <row r="419" spans="1:1" x14ac:dyDescent="0.25">
      <c r="A419" s="6"/>
    </row>
    <row r="420" spans="1:1" x14ac:dyDescent="0.25">
      <c r="A420" s="6"/>
    </row>
    <row r="421" spans="1:1" x14ac:dyDescent="0.25">
      <c r="A421" s="6"/>
    </row>
    <row r="422" spans="1:1" x14ac:dyDescent="0.25">
      <c r="A422" s="6"/>
    </row>
    <row r="423" spans="1:1" x14ac:dyDescent="0.25">
      <c r="A423" s="6"/>
    </row>
    <row r="424" spans="1:1" x14ac:dyDescent="0.25">
      <c r="A424" s="6"/>
    </row>
    <row r="425" spans="1:1" x14ac:dyDescent="0.25">
      <c r="A425" s="6"/>
    </row>
    <row r="426" spans="1:1" x14ac:dyDescent="0.25">
      <c r="A426" s="6"/>
    </row>
    <row r="427" spans="1:1" x14ac:dyDescent="0.25">
      <c r="A427" s="6"/>
    </row>
    <row r="428" spans="1:1" x14ac:dyDescent="0.25">
      <c r="A428" s="6"/>
    </row>
    <row r="429" spans="1:1" x14ac:dyDescent="0.25">
      <c r="A429" s="6"/>
    </row>
    <row r="430" spans="1:1" x14ac:dyDescent="0.25">
      <c r="A430" s="6"/>
    </row>
    <row r="431" spans="1:1" x14ac:dyDescent="0.25">
      <c r="A431" s="6"/>
    </row>
    <row r="432" spans="1:1" x14ac:dyDescent="0.25">
      <c r="A432" s="6"/>
    </row>
    <row r="433" spans="1:1" x14ac:dyDescent="0.25">
      <c r="A433" s="6"/>
    </row>
    <row r="434" spans="1:1" x14ac:dyDescent="0.25">
      <c r="A434" s="6"/>
    </row>
    <row r="435" spans="1:1" x14ac:dyDescent="0.25">
      <c r="A435" s="6"/>
    </row>
    <row r="436" spans="1:1" x14ac:dyDescent="0.25">
      <c r="A436" s="6"/>
    </row>
    <row r="437" spans="1:1" x14ac:dyDescent="0.25">
      <c r="A437" s="6"/>
    </row>
    <row r="438" spans="1:1" x14ac:dyDescent="0.25">
      <c r="A438" s="6"/>
    </row>
    <row r="439" spans="1:1" x14ac:dyDescent="0.25">
      <c r="A439" s="6"/>
    </row>
    <row r="440" spans="1:1" x14ac:dyDescent="0.25">
      <c r="A440" s="6"/>
    </row>
    <row r="441" spans="1:1" x14ac:dyDescent="0.25">
      <c r="A441" s="6"/>
    </row>
    <row r="442" spans="1:1" x14ac:dyDescent="0.25">
      <c r="A442" s="6"/>
    </row>
    <row r="443" spans="1:1" x14ac:dyDescent="0.25">
      <c r="A443" s="6"/>
    </row>
    <row r="444" spans="1:1" x14ac:dyDescent="0.25">
      <c r="A444" s="6"/>
    </row>
    <row r="445" spans="1:1" x14ac:dyDescent="0.25">
      <c r="A445" s="6"/>
    </row>
    <row r="446" spans="1:1" x14ac:dyDescent="0.25">
      <c r="A446" s="6"/>
    </row>
    <row r="447" spans="1:1" x14ac:dyDescent="0.25">
      <c r="A447" s="6"/>
    </row>
    <row r="448" spans="1:1" x14ac:dyDescent="0.25">
      <c r="A448" s="6"/>
    </row>
    <row r="449" spans="1:1" x14ac:dyDescent="0.25">
      <c r="A449" s="6"/>
    </row>
    <row r="450" spans="1:1" x14ac:dyDescent="0.25">
      <c r="A450" s="6"/>
    </row>
    <row r="451" spans="1:1" x14ac:dyDescent="0.25">
      <c r="A451" s="6"/>
    </row>
    <row r="452" spans="1:1" x14ac:dyDescent="0.25">
      <c r="A452" s="6"/>
    </row>
    <row r="453" spans="1:1" x14ac:dyDescent="0.25">
      <c r="A453" s="6"/>
    </row>
    <row r="454" spans="1:1" x14ac:dyDescent="0.25">
      <c r="A454" s="6"/>
    </row>
    <row r="455" spans="1:1" x14ac:dyDescent="0.25">
      <c r="A455" s="6"/>
    </row>
    <row r="456" spans="1:1" x14ac:dyDescent="0.25">
      <c r="A456" s="6"/>
    </row>
    <row r="457" spans="1:1" x14ac:dyDescent="0.25">
      <c r="A457" s="6"/>
    </row>
    <row r="458" spans="1:1" x14ac:dyDescent="0.25">
      <c r="A458" s="6"/>
    </row>
    <row r="459" spans="1:1" x14ac:dyDescent="0.25">
      <c r="A459" s="6"/>
    </row>
    <row r="460" spans="1:1" x14ac:dyDescent="0.25">
      <c r="A460" s="6"/>
    </row>
    <row r="461" spans="1:1" x14ac:dyDescent="0.25">
      <c r="A461" s="6"/>
    </row>
    <row r="462" spans="1:1" x14ac:dyDescent="0.25">
      <c r="A462" s="6"/>
    </row>
    <row r="463" spans="1:1" x14ac:dyDescent="0.25">
      <c r="A463" s="6"/>
    </row>
    <row r="464" spans="1:1" x14ac:dyDescent="0.25">
      <c r="A464" s="6"/>
    </row>
    <row r="465" spans="1:1" x14ac:dyDescent="0.25">
      <c r="A465" s="6"/>
    </row>
    <row r="466" spans="1:1" x14ac:dyDescent="0.25">
      <c r="A466" s="6"/>
    </row>
    <row r="467" spans="1:1" x14ac:dyDescent="0.25">
      <c r="A467" s="6"/>
    </row>
    <row r="468" spans="1:1" x14ac:dyDescent="0.25">
      <c r="A468" s="6"/>
    </row>
    <row r="469" spans="1:1" x14ac:dyDescent="0.25">
      <c r="A469" s="6"/>
    </row>
    <row r="470" spans="1:1" x14ac:dyDescent="0.25">
      <c r="A470" s="6"/>
    </row>
    <row r="471" spans="1:1" x14ac:dyDescent="0.25">
      <c r="A471" s="6"/>
    </row>
    <row r="472" spans="1:1" x14ac:dyDescent="0.25">
      <c r="A472" s="6"/>
    </row>
    <row r="473" spans="1:1" x14ac:dyDescent="0.25">
      <c r="A473" s="6"/>
    </row>
    <row r="474" spans="1:1" x14ac:dyDescent="0.25">
      <c r="A474" s="6"/>
    </row>
    <row r="475" spans="1:1" x14ac:dyDescent="0.25">
      <c r="A475" s="6"/>
    </row>
    <row r="476" spans="1:1" x14ac:dyDescent="0.25">
      <c r="A476" s="6"/>
    </row>
    <row r="477" spans="1:1" x14ac:dyDescent="0.25">
      <c r="A477" s="6"/>
    </row>
    <row r="478" spans="1:1" x14ac:dyDescent="0.25">
      <c r="A478" s="6"/>
    </row>
    <row r="479" spans="1:1" x14ac:dyDescent="0.25">
      <c r="A479" s="6"/>
    </row>
    <row r="480" spans="1:1" x14ac:dyDescent="0.25">
      <c r="A480" s="6"/>
    </row>
    <row r="481" spans="1:1" x14ac:dyDescent="0.25">
      <c r="A481" s="6"/>
    </row>
    <row r="482" spans="1:1" x14ac:dyDescent="0.25">
      <c r="A482" s="6"/>
    </row>
    <row r="483" spans="1:1" x14ac:dyDescent="0.25">
      <c r="A483" s="6"/>
    </row>
    <row r="484" spans="1:1" x14ac:dyDescent="0.25">
      <c r="A484" s="6"/>
    </row>
    <row r="485" spans="1:1" x14ac:dyDescent="0.25">
      <c r="A485" s="6"/>
    </row>
    <row r="486" spans="1:1" x14ac:dyDescent="0.25">
      <c r="A486" s="6"/>
    </row>
    <row r="487" spans="1:1" x14ac:dyDescent="0.25">
      <c r="A487" s="6"/>
    </row>
    <row r="488" spans="1:1" x14ac:dyDescent="0.25">
      <c r="A488" s="6"/>
    </row>
    <row r="489" spans="1:1" x14ac:dyDescent="0.25">
      <c r="A489" s="6"/>
    </row>
    <row r="490" spans="1:1" x14ac:dyDescent="0.25">
      <c r="A490" s="6"/>
    </row>
    <row r="491" spans="1:1" x14ac:dyDescent="0.25">
      <c r="A491" s="6"/>
    </row>
    <row r="492" spans="1:1" x14ac:dyDescent="0.25">
      <c r="A492" s="6"/>
    </row>
    <row r="493" spans="1:1" x14ac:dyDescent="0.25">
      <c r="A493" s="6"/>
    </row>
    <row r="494" spans="1:1" x14ac:dyDescent="0.25">
      <c r="A494" s="6"/>
    </row>
    <row r="495" spans="1:1" x14ac:dyDescent="0.25">
      <c r="A495" s="6"/>
    </row>
    <row r="496" spans="1:1" x14ac:dyDescent="0.25">
      <c r="A496" s="6"/>
    </row>
    <row r="497" spans="1:1" x14ac:dyDescent="0.25">
      <c r="A497" s="6"/>
    </row>
    <row r="498" spans="1:1" x14ac:dyDescent="0.25">
      <c r="A498" s="6"/>
    </row>
    <row r="499" spans="1:1" x14ac:dyDescent="0.25">
      <c r="A499" s="6"/>
    </row>
    <row r="500" spans="1:1" x14ac:dyDescent="0.25">
      <c r="A500" s="6"/>
    </row>
    <row r="501" spans="1:1" x14ac:dyDescent="0.25">
      <c r="A501" s="6"/>
    </row>
    <row r="502" spans="1:1" x14ac:dyDescent="0.25">
      <c r="A502" s="6"/>
    </row>
    <row r="503" spans="1:1" x14ac:dyDescent="0.25">
      <c r="A503" s="6"/>
    </row>
    <row r="504" spans="1:1" x14ac:dyDescent="0.25">
      <c r="A504" s="6"/>
    </row>
    <row r="505" spans="1:1" x14ac:dyDescent="0.25">
      <c r="A505" s="6"/>
    </row>
    <row r="506" spans="1:1" x14ac:dyDescent="0.25">
      <c r="A506" s="6"/>
    </row>
    <row r="507" spans="1:1" x14ac:dyDescent="0.25">
      <c r="A507" s="6"/>
    </row>
    <row r="508" spans="1:1" x14ac:dyDescent="0.25">
      <c r="A508" s="6"/>
    </row>
    <row r="509" spans="1:1" x14ac:dyDescent="0.25">
      <c r="A509" s="6"/>
    </row>
    <row r="510" spans="1:1" x14ac:dyDescent="0.25">
      <c r="A510" s="6"/>
    </row>
    <row r="511" spans="1:1" x14ac:dyDescent="0.25">
      <c r="A511" s="6"/>
    </row>
    <row r="512" spans="1:1" x14ac:dyDescent="0.25">
      <c r="A512" s="6"/>
    </row>
    <row r="513" spans="1:1" x14ac:dyDescent="0.25">
      <c r="A513" s="6"/>
    </row>
    <row r="514" spans="1:1" x14ac:dyDescent="0.25">
      <c r="A514" s="6"/>
    </row>
    <row r="515" spans="1:1" x14ac:dyDescent="0.25">
      <c r="A515" s="6"/>
    </row>
    <row r="516" spans="1:1" x14ac:dyDescent="0.25">
      <c r="A516" s="6"/>
    </row>
    <row r="517" spans="1:1" x14ac:dyDescent="0.25">
      <c r="A517" s="6"/>
    </row>
    <row r="518" spans="1:1" x14ac:dyDescent="0.25">
      <c r="A518" s="6"/>
    </row>
    <row r="519" spans="1:1" x14ac:dyDescent="0.25">
      <c r="A519" s="6"/>
    </row>
    <row r="520" spans="1:1" x14ac:dyDescent="0.25">
      <c r="A520" s="6"/>
    </row>
    <row r="521" spans="1:1" x14ac:dyDescent="0.25">
      <c r="A521" s="6"/>
    </row>
    <row r="522" spans="1:1" x14ac:dyDescent="0.25">
      <c r="A522" s="6"/>
    </row>
    <row r="523" spans="1:1" x14ac:dyDescent="0.25">
      <c r="A523" s="6"/>
    </row>
    <row r="524" spans="1:1" x14ac:dyDescent="0.25">
      <c r="A524" s="6"/>
    </row>
    <row r="525" spans="1:1" x14ac:dyDescent="0.25">
      <c r="A525" s="6"/>
    </row>
    <row r="526" spans="1:1" x14ac:dyDescent="0.25">
      <c r="A526" s="6"/>
    </row>
    <row r="527" spans="1:1" x14ac:dyDescent="0.25">
      <c r="A527" s="6"/>
    </row>
    <row r="528" spans="1:1" x14ac:dyDescent="0.25">
      <c r="A528" s="6"/>
    </row>
    <row r="529" spans="1:1" x14ac:dyDescent="0.25">
      <c r="A529" s="6"/>
    </row>
    <row r="530" spans="1:1" x14ac:dyDescent="0.25">
      <c r="A530" s="6"/>
    </row>
    <row r="531" spans="1:1" x14ac:dyDescent="0.25">
      <c r="A531" s="6"/>
    </row>
    <row r="532" spans="1:1" x14ac:dyDescent="0.25">
      <c r="A532" s="6"/>
    </row>
    <row r="533" spans="1:1" x14ac:dyDescent="0.25">
      <c r="A533" s="6"/>
    </row>
    <row r="534" spans="1:1" x14ac:dyDescent="0.25">
      <c r="A534" s="6"/>
    </row>
    <row r="535" spans="1:1" x14ac:dyDescent="0.25">
      <c r="A535" s="6"/>
    </row>
    <row r="536" spans="1:1" x14ac:dyDescent="0.25">
      <c r="A536" s="6"/>
    </row>
    <row r="537" spans="1:1" x14ac:dyDescent="0.25">
      <c r="A537" s="6"/>
    </row>
    <row r="538" spans="1:1" x14ac:dyDescent="0.25">
      <c r="A538" s="6"/>
    </row>
    <row r="539" spans="1:1" x14ac:dyDescent="0.25">
      <c r="A539" s="6"/>
    </row>
    <row r="540" spans="1:1" x14ac:dyDescent="0.25">
      <c r="A540" s="6"/>
    </row>
    <row r="541" spans="1:1" x14ac:dyDescent="0.25">
      <c r="A541" s="6"/>
    </row>
    <row r="542" spans="1:1" x14ac:dyDescent="0.25">
      <c r="A542" s="6"/>
    </row>
    <row r="543" spans="1:1" x14ac:dyDescent="0.25">
      <c r="A543" s="6"/>
    </row>
    <row r="544" spans="1:1" x14ac:dyDescent="0.25">
      <c r="A544" s="6"/>
    </row>
    <row r="545" spans="1:1" x14ac:dyDescent="0.25">
      <c r="A545" s="6"/>
    </row>
    <row r="546" spans="1:1" x14ac:dyDescent="0.25">
      <c r="A546" s="6"/>
    </row>
    <row r="547" spans="1:1" x14ac:dyDescent="0.25">
      <c r="A547" s="6"/>
    </row>
    <row r="548" spans="1:1" x14ac:dyDescent="0.25">
      <c r="A548" s="6"/>
    </row>
    <row r="549" spans="1:1" x14ac:dyDescent="0.25">
      <c r="A549" s="6"/>
    </row>
    <row r="550" spans="1:1" x14ac:dyDescent="0.25">
      <c r="A550" s="6"/>
    </row>
    <row r="551" spans="1:1" x14ac:dyDescent="0.25">
      <c r="A551" s="6"/>
    </row>
    <row r="552" spans="1:1" x14ac:dyDescent="0.25">
      <c r="A552" s="6"/>
    </row>
    <row r="553" spans="1:1" x14ac:dyDescent="0.25">
      <c r="A553" s="6"/>
    </row>
    <row r="554" spans="1:1" x14ac:dyDescent="0.25">
      <c r="A554" s="6"/>
    </row>
    <row r="555" spans="1:1" x14ac:dyDescent="0.25">
      <c r="A555" s="6"/>
    </row>
    <row r="556" spans="1:1" x14ac:dyDescent="0.25">
      <c r="A556" s="6"/>
    </row>
    <row r="557" spans="1:1" x14ac:dyDescent="0.25">
      <c r="A557" s="6"/>
    </row>
    <row r="558" spans="1:1" x14ac:dyDescent="0.25">
      <c r="A558" s="6"/>
    </row>
    <row r="559" spans="1:1" x14ac:dyDescent="0.25">
      <c r="A559" s="6"/>
    </row>
    <row r="560" spans="1:1" x14ac:dyDescent="0.25">
      <c r="A560" s="6"/>
    </row>
    <row r="561" spans="1:1" x14ac:dyDescent="0.25">
      <c r="A561" s="6"/>
    </row>
    <row r="562" spans="1:1" x14ac:dyDescent="0.25">
      <c r="A562" s="6"/>
    </row>
    <row r="563" spans="1:1" x14ac:dyDescent="0.25">
      <c r="A563" s="6"/>
    </row>
    <row r="564" spans="1:1" x14ac:dyDescent="0.25">
      <c r="A564" s="6"/>
    </row>
    <row r="565" spans="1:1" x14ac:dyDescent="0.25">
      <c r="A565" s="6"/>
    </row>
    <row r="566" spans="1:1" x14ac:dyDescent="0.25">
      <c r="A566" s="6"/>
    </row>
    <row r="567" spans="1:1" x14ac:dyDescent="0.25">
      <c r="A567" s="6"/>
    </row>
    <row r="568" spans="1:1" x14ac:dyDescent="0.25">
      <c r="A568" s="6"/>
    </row>
    <row r="569" spans="1:1" x14ac:dyDescent="0.25">
      <c r="A569" s="6"/>
    </row>
    <row r="570" spans="1:1" x14ac:dyDescent="0.25">
      <c r="A570" s="6"/>
    </row>
    <row r="571" spans="1:1" x14ac:dyDescent="0.25">
      <c r="A571" s="6"/>
    </row>
    <row r="572" spans="1:1" x14ac:dyDescent="0.25">
      <c r="A572" s="6"/>
    </row>
    <row r="573" spans="1:1" x14ac:dyDescent="0.25">
      <c r="A573" s="6"/>
    </row>
    <row r="574" spans="1:1" x14ac:dyDescent="0.25">
      <c r="A574" s="6"/>
    </row>
    <row r="575" spans="1:1" x14ac:dyDescent="0.25">
      <c r="A575" s="6"/>
    </row>
    <row r="576" spans="1:1" x14ac:dyDescent="0.25">
      <c r="A576" s="6"/>
    </row>
    <row r="577" spans="1:1" x14ac:dyDescent="0.25">
      <c r="A577" s="6"/>
    </row>
    <row r="578" spans="1:1" x14ac:dyDescent="0.25">
      <c r="A578" s="6"/>
    </row>
    <row r="579" spans="1:1" x14ac:dyDescent="0.25">
      <c r="A579" s="6"/>
    </row>
    <row r="580" spans="1:1" x14ac:dyDescent="0.25">
      <c r="A580" s="6"/>
    </row>
    <row r="581" spans="1:1" x14ac:dyDescent="0.25">
      <c r="A581" s="6"/>
    </row>
    <row r="582" spans="1:1" x14ac:dyDescent="0.25">
      <c r="A582" s="6"/>
    </row>
    <row r="583" spans="1:1" x14ac:dyDescent="0.25">
      <c r="A583" s="6"/>
    </row>
    <row r="584" spans="1:1" x14ac:dyDescent="0.25">
      <c r="A584" s="6"/>
    </row>
    <row r="585" spans="1:1" x14ac:dyDescent="0.25">
      <c r="A585" s="6"/>
    </row>
    <row r="586" spans="1:1" x14ac:dyDescent="0.25">
      <c r="A586" s="6"/>
    </row>
    <row r="587" spans="1:1" x14ac:dyDescent="0.25">
      <c r="A587" s="6"/>
    </row>
    <row r="588" spans="1:1" x14ac:dyDescent="0.25">
      <c r="A588" s="6"/>
    </row>
    <row r="589" spans="1:1" x14ac:dyDescent="0.25">
      <c r="A589" s="6"/>
    </row>
    <row r="590" spans="1:1" x14ac:dyDescent="0.25">
      <c r="A590" s="6"/>
    </row>
    <row r="591" spans="1:1" x14ac:dyDescent="0.25">
      <c r="A591" s="6"/>
    </row>
    <row r="592" spans="1:1" x14ac:dyDescent="0.25">
      <c r="A592" s="6"/>
    </row>
    <row r="593" spans="1:1" x14ac:dyDescent="0.25">
      <c r="A593" s="6"/>
    </row>
    <row r="594" spans="1:1" x14ac:dyDescent="0.25">
      <c r="A594" s="6"/>
    </row>
    <row r="595" spans="1:1" x14ac:dyDescent="0.25">
      <c r="A595" s="6"/>
    </row>
    <row r="596" spans="1:1" x14ac:dyDescent="0.25">
      <c r="A596" s="6"/>
    </row>
    <row r="597" spans="1:1" x14ac:dyDescent="0.25">
      <c r="A597" s="6"/>
    </row>
    <row r="598" spans="1:1" x14ac:dyDescent="0.25">
      <c r="A598" s="6"/>
    </row>
    <row r="599" spans="1:1" x14ac:dyDescent="0.25">
      <c r="A599" s="6"/>
    </row>
    <row r="600" spans="1:1" x14ac:dyDescent="0.25">
      <c r="A600" s="6"/>
    </row>
    <row r="601" spans="1:1" x14ac:dyDescent="0.25">
      <c r="A601" s="6"/>
    </row>
    <row r="602" spans="1:1" x14ac:dyDescent="0.25">
      <c r="A602" s="6"/>
    </row>
    <row r="603" spans="1:1" x14ac:dyDescent="0.25">
      <c r="A603" s="6"/>
    </row>
    <row r="604" spans="1:1" x14ac:dyDescent="0.25">
      <c r="A604" s="6"/>
    </row>
    <row r="605" spans="1:1" x14ac:dyDescent="0.25">
      <c r="A605" s="6"/>
    </row>
    <row r="606" spans="1:1" x14ac:dyDescent="0.25">
      <c r="A606" s="6"/>
    </row>
    <row r="607" spans="1:1" x14ac:dyDescent="0.25">
      <c r="A607" s="6"/>
    </row>
    <row r="608" spans="1:1" x14ac:dyDescent="0.25">
      <c r="A608" s="6"/>
    </row>
    <row r="609" spans="1:1" x14ac:dyDescent="0.25">
      <c r="A609" s="6"/>
    </row>
    <row r="610" spans="1:1" x14ac:dyDescent="0.25">
      <c r="A610" s="6"/>
    </row>
    <row r="611" spans="1:1" x14ac:dyDescent="0.25">
      <c r="A611" s="6"/>
    </row>
    <row r="612" spans="1:1" x14ac:dyDescent="0.25">
      <c r="A612" s="6"/>
    </row>
    <row r="613" spans="1:1" x14ac:dyDescent="0.25">
      <c r="A613" s="6"/>
    </row>
    <row r="614" spans="1:1" x14ac:dyDescent="0.25">
      <c r="A614" s="6"/>
    </row>
    <row r="615" spans="1:1" x14ac:dyDescent="0.25">
      <c r="A615" s="6"/>
    </row>
    <row r="616" spans="1:1" x14ac:dyDescent="0.25">
      <c r="A616" s="6"/>
    </row>
    <row r="617" spans="1:1" x14ac:dyDescent="0.25">
      <c r="A617" s="6"/>
    </row>
    <row r="618" spans="1:1" x14ac:dyDescent="0.25">
      <c r="A618" s="6"/>
    </row>
    <row r="619" spans="1:1" x14ac:dyDescent="0.25">
      <c r="A619" s="6"/>
    </row>
    <row r="620" spans="1:1" x14ac:dyDescent="0.25">
      <c r="A620" s="6"/>
    </row>
    <row r="621" spans="1:1" x14ac:dyDescent="0.25">
      <c r="A621" s="6"/>
    </row>
    <row r="622" spans="1:1" x14ac:dyDescent="0.25">
      <c r="A622" s="6"/>
    </row>
    <row r="623" spans="1:1" x14ac:dyDescent="0.25">
      <c r="A623" s="6"/>
    </row>
    <row r="624" spans="1:1" x14ac:dyDescent="0.25">
      <c r="A624" s="6"/>
    </row>
    <row r="625" spans="1:1" x14ac:dyDescent="0.25">
      <c r="A625" s="6"/>
    </row>
    <row r="626" spans="1:1" x14ac:dyDescent="0.25">
      <c r="A626" s="6"/>
    </row>
    <row r="627" spans="1:1" x14ac:dyDescent="0.25">
      <c r="A627" s="6"/>
    </row>
    <row r="628" spans="1:1" x14ac:dyDescent="0.25">
      <c r="A628" s="6"/>
    </row>
    <row r="629" spans="1:1" x14ac:dyDescent="0.25">
      <c r="A629" s="6"/>
    </row>
    <row r="630" spans="1:1" x14ac:dyDescent="0.25">
      <c r="A630" s="6"/>
    </row>
    <row r="631" spans="1:1" x14ac:dyDescent="0.25">
      <c r="A631" s="6"/>
    </row>
    <row r="632" spans="1:1" x14ac:dyDescent="0.25">
      <c r="A632" s="6"/>
    </row>
    <row r="633" spans="1:1" x14ac:dyDescent="0.25">
      <c r="A633" s="6"/>
    </row>
    <row r="634" spans="1:1" x14ac:dyDescent="0.25">
      <c r="A634" s="6"/>
    </row>
    <row r="635" spans="1:1" x14ac:dyDescent="0.25">
      <c r="A635" s="6"/>
    </row>
    <row r="636" spans="1:1" x14ac:dyDescent="0.25">
      <c r="A636" s="6"/>
    </row>
    <row r="637" spans="1:1" x14ac:dyDescent="0.25">
      <c r="A637" s="6"/>
    </row>
    <row r="638" spans="1:1" x14ac:dyDescent="0.25">
      <c r="A638" s="6"/>
    </row>
    <row r="639" spans="1:1" x14ac:dyDescent="0.25">
      <c r="A639" s="6"/>
    </row>
    <row r="640" spans="1:1" x14ac:dyDescent="0.25">
      <c r="A640" s="6"/>
    </row>
    <row r="641" spans="1:1" x14ac:dyDescent="0.25">
      <c r="A641" s="6"/>
    </row>
    <row r="642" spans="1:1" x14ac:dyDescent="0.25">
      <c r="A642" s="6"/>
    </row>
    <row r="643" spans="1:1" x14ac:dyDescent="0.25">
      <c r="A643" s="6"/>
    </row>
    <row r="644" spans="1:1" x14ac:dyDescent="0.25">
      <c r="A644" s="6"/>
    </row>
    <row r="645" spans="1:1" x14ac:dyDescent="0.25">
      <c r="A645" s="6"/>
    </row>
    <row r="646" spans="1:1" x14ac:dyDescent="0.25">
      <c r="A646" s="6"/>
    </row>
    <row r="647" spans="1:1" x14ac:dyDescent="0.25">
      <c r="A647" s="6"/>
    </row>
    <row r="648" spans="1:1" x14ac:dyDescent="0.25">
      <c r="A648" s="6"/>
    </row>
    <row r="649" spans="1:1" x14ac:dyDescent="0.25">
      <c r="A649" s="6"/>
    </row>
    <row r="650" spans="1:1" x14ac:dyDescent="0.25">
      <c r="A650" s="6"/>
    </row>
    <row r="651" spans="1:1" x14ac:dyDescent="0.25">
      <c r="A651" s="6"/>
    </row>
  </sheetData>
  <protectedRanges>
    <protectedRange sqref="A4:D5 A77:D469 B6:D73 A6:A76" name="ди1010_1"/>
    <protectedRange sqref="B74:D74" name="ди1010_1_1_1"/>
    <protectedRange sqref="B75:D76" name="ди1010_1_1"/>
  </protectedRanges>
  <phoneticPr fontId="3"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dimension ref="A1:S277"/>
  <sheetViews>
    <sheetView topLeftCell="A16" zoomScale="122" zoomScaleNormal="122" workbookViewId="0">
      <selection activeCell="D21" sqref="D21"/>
    </sheetView>
  </sheetViews>
  <sheetFormatPr defaultColWidth="9.109375" defaultRowHeight="14.4" x14ac:dyDescent="0.3"/>
  <cols>
    <col min="1" max="1" width="12.44140625" style="683" customWidth="1"/>
    <col min="2" max="2" width="25" style="683" customWidth="1"/>
    <col min="3" max="3" width="22.88671875" style="683" customWidth="1"/>
    <col min="4" max="4" width="25" style="683" customWidth="1"/>
    <col min="5" max="6" width="9.109375" style="683"/>
    <col min="7" max="7" width="10.44140625" style="683" customWidth="1"/>
    <col min="8" max="16" width="9.109375" style="683"/>
    <col min="17" max="17" width="12.88671875" style="683" customWidth="1"/>
    <col min="18" max="18" width="13.88671875" style="683" customWidth="1"/>
    <col min="19" max="16384" width="9.109375" style="683"/>
  </cols>
  <sheetData>
    <row r="1" spans="1:19" x14ac:dyDescent="0.3">
      <c r="A1" s="827" t="s">
        <v>780</v>
      </c>
      <c r="B1" s="828"/>
      <c r="C1" s="828"/>
      <c r="D1" s="828"/>
      <c r="E1" s="828"/>
      <c r="F1" s="828"/>
      <c r="G1" s="828"/>
      <c r="H1" s="828"/>
      <c r="I1" s="828"/>
      <c r="J1" s="828"/>
      <c r="K1" s="828"/>
      <c r="L1" s="828"/>
      <c r="M1" s="828"/>
      <c r="N1" s="828"/>
      <c r="O1" s="828"/>
      <c r="P1" s="828"/>
      <c r="Q1" s="828"/>
      <c r="R1" s="828"/>
      <c r="S1" s="828"/>
    </row>
    <row r="2" spans="1:19" ht="20.25" customHeight="1" x14ac:dyDescent="0.3">
      <c r="A2" s="828"/>
      <c r="B2" s="828"/>
      <c r="C2" s="828"/>
      <c r="D2" s="828"/>
      <c r="E2" s="828"/>
      <c r="F2" s="828"/>
      <c r="G2" s="828"/>
      <c r="H2" s="828"/>
      <c r="I2" s="828"/>
      <c r="J2" s="828"/>
      <c r="K2" s="828"/>
      <c r="L2" s="828"/>
      <c r="M2" s="828"/>
      <c r="N2" s="828"/>
      <c r="O2" s="828"/>
      <c r="P2" s="828"/>
      <c r="Q2" s="828"/>
      <c r="R2" s="828"/>
      <c r="S2" s="828"/>
    </row>
    <row r="3" spans="1:19" ht="15" thickBot="1" x14ac:dyDescent="0.35">
      <c r="A3" s="682"/>
    </row>
    <row r="4" spans="1:19" ht="47.25" customHeight="1" thickBot="1" x14ac:dyDescent="0.35">
      <c r="A4" s="682"/>
      <c r="B4" s="829" t="s">
        <v>279</v>
      </c>
      <c r="C4" s="830"/>
      <c r="D4" s="829" t="s">
        <v>768</v>
      </c>
      <c r="E4" s="833"/>
      <c r="F4" s="833"/>
      <c r="G4" s="834"/>
      <c r="H4" s="829" t="s">
        <v>769</v>
      </c>
      <c r="I4" s="833"/>
      <c r="J4" s="833"/>
      <c r="K4" s="833"/>
      <c r="L4" s="829" t="s">
        <v>770</v>
      </c>
      <c r="M4" s="833"/>
      <c r="N4" s="833"/>
      <c r="O4" s="833"/>
      <c r="P4" s="829" t="s">
        <v>771</v>
      </c>
      <c r="Q4" s="833"/>
      <c r="R4" s="833"/>
      <c r="S4" s="833"/>
    </row>
    <row r="5" spans="1:19" ht="15" thickBot="1" x14ac:dyDescent="0.35">
      <c r="A5" s="682"/>
      <c r="B5" s="831"/>
      <c r="C5" s="832"/>
      <c r="D5" s="242" t="s">
        <v>14</v>
      </c>
      <c r="E5" s="242" t="s">
        <v>15</v>
      </c>
      <c r="F5" s="242" t="s">
        <v>16</v>
      </c>
      <c r="G5" s="242" t="s">
        <v>21</v>
      </c>
      <c r="H5" s="243" t="s">
        <v>14</v>
      </c>
      <c r="I5" s="243" t="s">
        <v>15</v>
      </c>
      <c r="J5" s="244" t="s">
        <v>16</v>
      </c>
      <c r="K5" s="242" t="s">
        <v>21</v>
      </c>
      <c r="L5" s="243" t="s">
        <v>14</v>
      </c>
      <c r="M5" s="243" t="s">
        <v>15</v>
      </c>
      <c r="N5" s="244" t="s">
        <v>16</v>
      </c>
      <c r="O5" s="242" t="s">
        <v>21</v>
      </c>
      <c r="P5" s="243" t="s">
        <v>14</v>
      </c>
      <c r="Q5" s="243" t="s">
        <v>15</v>
      </c>
      <c r="R5" s="243" t="s">
        <v>16</v>
      </c>
      <c r="S5" s="245" t="s">
        <v>21</v>
      </c>
    </row>
    <row r="6" spans="1:19" x14ac:dyDescent="0.3">
      <c r="A6" s="682"/>
      <c r="B6" s="817" t="s">
        <v>18</v>
      </c>
      <c r="C6" s="25" t="s">
        <v>19</v>
      </c>
      <c r="D6" s="630">
        <f>7459+246</f>
        <v>7705</v>
      </c>
      <c r="E6" s="631">
        <v>201</v>
      </c>
      <c r="F6" s="630">
        <f>1970+72</f>
        <v>2042</v>
      </c>
      <c r="G6" s="632">
        <f>D6+E6+F6</f>
        <v>9948</v>
      </c>
      <c r="H6" s="633">
        <f>2084+251+66</f>
        <v>2401</v>
      </c>
      <c r="I6" s="634">
        <v>59</v>
      </c>
      <c r="J6" s="635">
        <f>994+39</f>
        <v>1033</v>
      </c>
      <c r="K6" s="632">
        <f>H6+I6+J6</f>
        <v>3493</v>
      </c>
      <c r="L6" s="633">
        <f>1007+63</f>
        <v>1070</v>
      </c>
      <c r="M6" s="634">
        <v>9</v>
      </c>
      <c r="N6" s="635">
        <f>879+9</f>
        <v>888</v>
      </c>
      <c r="O6" s="632">
        <f>L6+M6+N6</f>
        <v>1967</v>
      </c>
      <c r="P6" s="633">
        <f>N26+N54+N186+N226+N250</f>
        <v>408</v>
      </c>
      <c r="Q6" s="633">
        <f>O54</f>
        <v>20</v>
      </c>
      <c r="R6" s="633">
        <f>P26+P54+P186</f>
        <v>127</v>
      </c>
      <c r="S6" s="28"/>
    </row>
    <row r="7" spans="1:19" ht="15" thickBot="1" x14ac:dyDescent="0.35">
      <c r="A7" s="682"/>
      <c r="B7" s="818"/>
      <c r="C7" s="29" t="s">
        <v>20</v>
      </c>
      <c r="D7" s="636">
        <v>2830</v>
      </c>
      <c r="E7" s="637">
        <v>10</v>
      </c>
      <c r="F7" s="636">
        <v>127</v>
      </c>
      <c r="G7" s="638">
        <f>D7+E7+F7</f>
        <v>2967</v>
      </c>
      <c r="H7" s="639">
        <f>1172+25</f>
        <v>1197</v>
      </c>
      <c r="I7" s="640">
        <v>1</v>
      </c>
      <c r="J7" s="641">
        <v>71</v>
      </c>
      <c r="K7" s="632">
        <f>H7+I7+J7</f>
        <v>1269</v>
      </c>
      <c r="L7" s="639">
        <v>302</v>
      </c>
      <c r="M7" s="640">
        <v>0</v>
      </c>
      <c r="N7" s="641">
        <v>60</v>
      </c>
      <c r="O7" s="632">
        <f>L7+M7+N7</f>
        <v>362</v>
      </c>
      <c r="P7" s="633">
        <f>N27+N55+N187+N227+N251</f>
        <v>178</v>
      </c>
      <c r="Q7" s="633">
        <f>O75</f>
        <v>1</v>
      </c>
      <c r="R7" s="633">
        <f>P27+P55+P187</f>
        <v>9</v>
      </c>
      <c r="S7" s="31"/>
    </row>
    <row r="8" spans="1:19" ht="15" thickBot="1" x14ac:dyDescent="0.35">
      <c r="A8" s="682"/>
      <c r="B8" s="819"/>
      <c r="C8" s="32" t="s">
        <v>21</v>
      </c>
      <c r="D8" s="642">
        <f>SUM(D6:D7)</f>
        <v>10535</v>
      </c>
      <c r="E8" s="643">
        <f t="shared" ref="E8:F8" si="0">SUM(E6:E7)</f>
        <v>211</v>
      </c>
      <c r="F8" s="644">
        <f t="shared" si="0"/>
        <v>2169</v>
      </c>
      <c r="G8" s="643">
        <f>D8+E8+F8</f>
        <v>12915</v>
      </c>
      <c r="H8" s="644">
        <f>SUM(H6:H7)</f>
        <v>3598</v>
      </c>
      <c r="I8" s="644">
        <f t="shared" ref="I8:J8" si="1">SUM(I6:I7)</f>
        <v>60</v>
      </c>
      <c r="J8" s="644">
        <f t="shared" si="1"/>
        <v>1104</v>
      </c>
      <c r="K8" s="643">
        <f>H8+I8+J8</f>
        <v>4762</v>
      </c>
      <c r="L8" s="644">
        <f>SUM(L6:L7)</f>
        <v>1372</v>
      </c>
      <c r="M8" s="644">
        <f>SUM(M6:M7)</f>
        <v>9</v>
      </c>
      <c r="N8" s="644">
        <f>SUM(N6:N7)</f>
        <v>948</v>
      </c>
      <c r="O8" s="643">
        <f>L8+M8+N8</f>
        <v>2329</v>
      </c>
      <c r="P8" s="644">
        <f>SUM(P6:P7)</f>
        <v>586</v>
      </c>
      <c r="Q8" s="644">
        <f>SUM(Q6:Q7)</f>
        <v>21</v>
      </c>
      <c r="R8" s="644">
        <f>SUM(R6:R7)</f>
        <v>136</v>
      </c>
      <c r="S8" s="18"/>
    </row>
    <row r="9" spans="1:19" ht="15" thickBot="1" x14ac:dyDescent="0.35">
      <c r="A9" s="682"/>
      <c r="B9" s="835" t="s">
        <v>22</v>
      </c>
      <c r="C9" s="821"/>
      <c r="D9" s="770">
        <f>E29+E57+E189+E229+E253</f>
        <v>82</v>
      </c>
      <c r="E9" s="770">
        <f>F29+F57+F189+F229+F253</f>
        <v>1</v>
      </c>
      <c r="F9" s="770">
        <f t="shared" ref="F9" si="2">G29+G57+G189+G229+G253</f>
        <v>82</v>
      </c>
      <c r="G9" s="523">
        <f>SUM(D9:F9)</f>
        <v>165</v>
      </c>
      <c r="H9" s="770">
        <f>I29+I57+I189+I229+I253</f>
        <v>1</v>
      </c>
      <c r="I9" s="770">
        <f>J29+J57+J189+J229+J253</f>
        <v>82</v>
      </c>
      <c r="J9" s="770">
        <f t="shared" ref="J9" si="3">K29+K57+K189+K229+K253</f>
        <v>99</v>
      </c>
      <c r="K9" s="523">
        <f>SUM(H9:J9)</f>
        <v>182</v>
      </c>
      <c r="L9" s="770">
        <f>M29+M57+M189+M229+M253</f>
        <v>73</v>
      </c>
      <c r="M9" s="770">
        <f>N29+N57+N189+N229+N253</f>
        <v>100</v>
      </c>
      <c r="N9" s="770">
        <f t="shared" ref="N9" si="4">O29+O57+O189+O229+O253</f>
        <v>1</v>
      </c>
      <c r="O9" s="523">
        <f>SUM(L9:N9)</f>
        <v>174</v>
      </c>
      <c r="P9" s="645"/>
      <c r="Q9" s="645"/>
      <c r="R9" s="645"/>
      <c r="S9" s="18"/>
    </row>
    <row r="10" spans="1:19" ht="15" thickBot="1" x14ac:dyDescent="0.35">
      <c r="A10" s="682"/>
      <c r="B10" s="762" t="s">
        <v>25</v>
      </c>
      <c r="C10" s="25" t="s">
        <v>19</v>
      </c>
      <c r="D10" s="635">
        <v>192</v>
      </c>
      <c r="E10" s="632">
        <v>0</v>
      </c>
      <c r="F10" s="630">
        <v>15</v>
      </c>
      <c r="G10" s="631">
        <f>D10+E10+F10</f>
        <v>207</v>
      </c>
      <c r="H10" s="646">
        <v>115</v>
      </c>
      <c r="I10" s="647">
        <v>0</v>
      </c>
      <c r="J10" s="648">
        <v>15</v>
      </c>
      <c r="K10" s="649">
        <f>H10+I10+J10</f>
        <v>130</v>
      </c>
      <c r="L10" s="646">
        <v>20</v>
      </c>
      <c r="M10" s="647">
        <v>0</v>
      </c>
      <c r="N10" s="648">
        <v>0</v>
      </c>
      <c r="O10" s="649">
        <f>L10+M10+N10</f>
        <v>20</v>
      </c>
      <c r="P10" s="633">
        <v>3</v>
      </c>
      <c r="Q10" s="633"/>
      <c r="R10" s="630">
        <v>0</v>
      </c>
      <c r="S10" s="631">
        <f>P10+R10</f>
        <v>3</v>
      </c>
    </row>
    <row r="11" spans="1:19" ht="15" thickBot="1" x14ac:dyDescent="0.35">
      <c r="A11" s="682"/>
      <c r="B11" s="48"/>
      <c r="C11" s="29" t="s">
        <v>20</v>
      </c>
      <c r="D11" s="641">
        <v>1707</v>
      </c>
      <c r="E11" s="637">
        <v>0</v>
      </c>
      <c r="F11" s="636">
        <v>109</v>
      </c>
      <c r="G11" s="637">
        <f>D11+E11+F11</f>
        <v>1816</v>
      </c>
      <c r="H11" s="646">
        <v>586</v>
      </c>
      <c r="I11" s="647">
        <v>0</v>
      </c>
      <c r="J11" s="648">
        <v>37</v>
      </c>
      <c r="K11" s="649">
        <f>H11+I11+J11</f>
        <v>623</v>
      </c>
      <c r="L11" s="646">
        <v>327</v>
      </c>
      <c r="M11" s="647">
        <v>0</v>
      </c>
      <c r="N11" s="648">
        <v>27</v>
      </c>
      <c r="O11" s="649">
        <f>L11+M11+N11</f>
        <v>354</v>
      </c>
      <c r="P11" s="633">
        <v>48</v>
      </c>
      <c r="Q11" s="633"/>
      <c r="R11" s="630">
        <v>1</v>
      </c>
      <c r="S11" s="638">
        <f>P11+R11</f>
        <v>49</v>
      </c>
    </row>
    <row r="12" spans="1:19" ht="15" thickBot="1" x14ac:dyDescent="0.35">
      <c r="A12" s="682"/>
      <c r="B12" s="47"/>
      <c r="C12" s="32" t="s">
        <v>21</v>
      </c>
      <c r="D12" s="650">
        <f>SUM(D10:D11)</f>
        <v>1899</v>
      </c>
      <c r="E12" s="643">
        <f t="shared" ref="E12:F12" si="5">SUM(E10:E11)</f>
        <v>0</v>
      </c>
      <c r="F12" s="642">
        <f t="shared" si="5"/>
        <v>124</v>
      </c>
      <c r="G12" s="643">
        <f>SUM(G10:G11)</f>
        <v>2023</v>
      </c>
      <c r="H12" s="651">
        <f>SUM(H10:H11)</f>
        <v>701</v>
      </c>
      <c r="I12" s="651">
        <f t="shared" ref="I12:J12" si="6">SUM(I10:I11)</f>
        <v>0</v>
      </c>
      <c r="J12" s="651">
        <f t="shared" si="6"/>
        <v>52</v>
      </c>
      <c r="K12" s="652">
        <f>H12+I12+J12</f>
        <v>753</v>
      </c>
      <c r="L12" s="651">
        <f>SUM(L10:L11)</f>
        <v>347</v>
      </c>
      <c r="M12" s="651">
        <f t="shared" ref="M12:N12" si="7">SUM(M10:M11)</f>
        <v>0</v>
      </c>
      <c r="N12" s="651">
        <f t="shared" si="7"/>
        <v>27</v>
      </c>
      <c r="O12" s="652">
        <f>L12+M12+N12</f>
        <v>374</v>
      </c>
      <c r="P12" s="644">
        <f>SUM(P10:P11)</f>
        <v>51</v>
      </c>
      <c r="Q12" s="644"/>
      <c r="R12" s="642">
        <f>SUM(R10:R11)</f>
        <v>1</v>
      </c>
      <c r="S12" s="643">
        <f>SUM(S10:S11)</f>
        <v>52</v>
      </c>
    </row>
    <row r="13" spans="1:19" ht="15" thickBot="1" x14ac:dyDescent="0.35">
      <c r="A13" s="682"/>
      <c r="B13" s="49"/>
      <c r="C13" s="50" t="s">
        <v>22</v>
      </c>
      <c r="D13" s="770">
        <v>26</v>
      </c>
      <c r="E13" s="523"/>
      <c r="F13" s="771">
        <v>4</v>
      </c>
      <c r="G13" s="523">
        <f>SUM(D13:F13)</f>
        <v>30</v>
      </c>
      <c r="H13" s="770">
        <v>26</v>
      </c>
      <c r="I13" s="523"/>
      <c r="J13" s="771">
        <v>4</v>
      </c>
      <c r="K13" s="523">
        <f>SUM(H13:J13)</f>
        <v>30</v>
      </c>
      <c r="L13" s="770">
        <v>26</v>
      </c>
      <c r="M13" s="523"/>
      <c r="N13" s="771">
        <v>4</v>
      </c>
      <c r="O13" s="523">
        <f>SUM(L13:N13)</f>
        <v>30</v>
      </c>
      <c r="P13" s="36"/>
      <c r="Q13" s="33"/>
      <c r="R13" s="34"/>
      <c r="S13" s="35"/>
    </row>
    <row r="14" spans="1:19" ht="15" thickBot="1" x14ac:dyDescent="0.35">
      <c r="A14" s="682"/>
      <c r="B14" s="762" t="s">
        <v>280</v>
      </c>
      <c r="C14" s="25" t="s">
        <v>19</v>
      </c>
      <c r="D14" s="653">
        <v>66</v>
      </c>
      <c r="E14" s="631">
        <v>0</v>
      </c>
      <c r="F14" s="630">
        <v>12</v>
      </c>
      <c r="G14" s="649">
        <f>D14+E14+F14</f>
        <v>78</v>
      </c>
      <c r="H14" s="646">
        <v>66</v>
      </c>
      <c r="I14" s="647">
        <v>0</v>
      </c>
      <c r="J14" s="648">
        <v>12</v>
      </c>
      <c r="K14" s="649">
        <f>H14+I14+J14</f>
        <v>78</v>
      </c>
      <c r="L14" s="646">
        <v>0</v>
      </c>
      <c r="M14" s="647">
        <v>0</v>
      </c>
      <c r="N14" s="648">
        <v>0</v>
      </c>
      <c r="O14" s="649">
        <f>L14+M14+N14</f>
        <v>0</v>
      </c>
      <c r="P14" s="633">
        <v>5</v>
      </c>
      <c r="Q14" s="633"/>
      <c r="R14" s="630">
        <v>0</v>
      </c>
      <c r="S14" s="631">
        <f>P14+R14</f>
        <v>5</v>
      </c>
    </row>
    <row r="15" spans="1:19" ht="15" thickBot="1" x14ac:dyDescent="0.35">
      <c r="A15" s="682"/>
      <c r="B15" s="48"/>
      <c r="C15" s="29" t="s">
        <v>20</v>
      </c>
      <c r="D15" s="654">
        <v>2613</v>
      </c>
      <c r="E15" s="637">
        <v>0</v>
      </c>
      <c r="F15" s="636">
        <v>208</v>
      </c>
      <c r="G15" s="649">
        <f>D15+E15+F15</f>
        <v>2821</v>
      </c>
      <c r="H15" s="646">
        <v>600</v>
      </c>
      <c r="I15" s="647">
        <v>0</v>
      </c>
      <c r="J15" s="648">
        <v>49</v>
      </c>
      <c r="K15" s="649">
        <f>H15+I15+J15</f>
        <v>649</v>
      </c>
      <c r="L15" s="646">
        <v>364</v>
      </c>
      <c r="M15" s="647">
        <v>0</v>
      </c>
      <c r="N15" s="648">
        <v>63</v>
      </c>
      <c r="O15" s="649">
        <f>L15+M15+N15</f>
        <v>427</v>
      </c>
      <c r="P15" s="633">
        <v>58</v>
      </c>
      <c r="Q15" s="633"/>
      <c r="R15" s="630">
        <v>19</v>
      </c>
      <c r="S15" s="638">
        <f>P15+R15</f>
        <v>77</v>
      </c>
    </row>
    <row r="16" spans="1:19" ht="15" thickBot="1" x14ac:dyDescent="0.35">
      <c r="A16" s="682"/>
      <c r="B16" s="47"/>
      <c r="C16" s="32" t="s">
        <v>21</v>
      </c>
      <c r="D16" s="650">
        <f>SUM(D14:D15)</f>
        <v>2679</v>
      </c>
      <c r="E16" s="643">
        <f t="shared" ref="E16:G16" si="8">SUM(E14:E15)</f>
        <v>0</v>
      </c>
      <c r="F16" s="655">
        <f t="shared" si="8"/>
        <v>220</v>
      </c>
      <c r="G16" s="643">
        <f t="shared" si="8"/>
        <v>2899</v>
      </c>
      <c r="H16" s="651">
        <f>SUM(H14:H15)</f>
        <v>666</v>
      </c>
      <c r="I16" s="651">
        <f>SUM(I14:I15)</f>
        <v>0</v>
      </c>
      <c r="J16" s="651">
        <f>SUM(J14:J15)</f>
        <v>61</v>
      </c>
      <c r="K16" s="652">
        <f>H16+I16+J16</f>
        <v>727</v>
      </c>
      <c r="L16" s="651">
        <f>SUM(L14:L15)</f>
        <v>364</v>
      </c>
      <c r="M16" s="651">
        <f t="shared" ref="M16:N16" si="9">SUM(M14:M15)</f>
        <v>0</v>
      </c>
      <c r="N16" s="651">
        <f t="shared" si="9"/>
        <v>63</v>
      </c>
      <c r="O16" s="652">
        <f>L16+M16+N16</f>
        <v>427</v>
      </c>
      <c r="P16" s="644">
        <f>SUM(P14:P15)</f>
        <v>63</v>
      </c>
      <c r="Q16" s="644"/>
      <c r="R16" s="642">
        <f>SUM(R14:R15)</f>
        <v>19</v>
      </c>
      <c r="S16" s="643">
        <f>SUM(S14:S15)</f>
        <v>82</v>
      </c>
    </row>
    <row r="17" spans="1:19" ht="15" thickBot="1" x14ac:dyDescent="0.35">
      <c r="A17" s="682"/>
      <c r="B17" s="820" t="s">
        <v>22</v>
      </c>
      <c r="C17" s="821"/>
      <c r="D17" s="772">
        <v>30</v>
      </c>
      <c r="E17" s="523"/>
      <c r="F17" s="772">
        <v>10</v>
      </c>
      <c r="G17" s="523">
        <f>SUM(D17:F17)</f>
        <v>40</v>
      </c>
      <c r="H17" s="772">
        <v>30</v>
      </c>
      <c r="I17" s="523"/>
      <c r="J17" s="772">
        <v>10</v>
      </c>
      <c r="K17" s="523">
        <f>SUM(H17:J17)</f>
        <v>40</v>
      </c>
      <c r="L17" s="772">
        <v>30</v>
      </c>
      <c r="M17" s="523"/>
      <c r="N17" s="772">
        <v>10</v>
      </c>
      <c r="O17" s="523">
        <f>SUM(L17:N17)</f>
        <v>40</v>
      </c>
      <c r="P17" s="36"/>
      <c r="Q17" s="33"/>
      <c r="R17" s="34"/>
      <c r="S17" s="35"/>
    </row>
    <row r="18" spans="1:19" ht="15" thickBot="1" x14ac:dyDescent="0.35">
      <c r="A18" s="682"/>
      <c r="B18" s="817" t="s">
        <v>98</v>
      </c>
      <c r="C18" s="25" t="s">
        <v>19</v>
      </c>
      <c r="D18" s="656">
        <f>D6+D10+D14</f>
        <v>7963</v>
      </c>
      <c r="E18" s="631">
        <f t="shared" ref="E18:E19" si="10">E6+E10+E14</f>
        <v>201</v>
      </c>
      <c r="F18" s="657">
        <f>F6+F10+F14</f>
        <v>2069</v>
      </c>
      <c r="G18" s="631">
        <f>D18+E18+F18</f>
        <v>10233</v>
      </c>
      <c r="H18" s="657">
        <f>H6+H10+H14</f>
        <v>2582</v>
      </c>
      <c r="I18" s="657">
        <f t="shared" ref="I18:J19" si="11">I6+I10+I14</f>
        <v>59</v>
      </c>
      <c r="J18" s="657">
        <f t="shared" si="11"/>
        <v>1060</v>
      </c>
      <c r="K18" s="631">
        <f>H18+I18+J18</f>
        <v>3701</v>
      </c>
      <c r="L18" s="657">
        <f>L6+L10+L14</f>
        <v>1090</v>
      </c>
      <c r="M18" s="657">
        <f t="shared" ref="M18:N19" si="12">M6+M10+M14</f>
        <v>9</v>
      </c>
      <c r="N18" s="657">
        <f t="shared" si="12"/>
        <v>888</v>
      </c>
      <c r="O18" s="631">
        <f>L18+M18+N18</f>
        <v>1987</v>
      </c>
      <c r="P18" s="633">
        <f>P6+P10+P14</f>
        <v>416</v>
      </c>
      <c r="Q18" s="633">
        <f>Q6</f>
        <v>20</v>
      </c>
      <c r="R18" s="630">
        <f>R6+R10+R14</f>
        <v>127</v>
      </c>
      <c r="S18" s="631">
        <f>P18+Q18+R18</f>
        <v>563</v>
      </c>
    </row>
    <row r="19" spans="1:19" ht="15" thickBot="1" x14ac:dyDescent="0.35">
      <c r="A19" s="682"/>
      <c r="B19" s="818"/>
      <c r="C19" s="29" t="s">
        <v>20</v>
      </c>
      <c r="D19" s="636">
        <f>D7+D11+D15</f>
        <v>7150</v>
      </c>
      <c r="E19" s="637">
        <f t="shared" si="10"/>
        <v>10</v>
      </c>
      <c r="F19" s="639">
        <f>F7+F11+F15</f>
        <v>444</v>
      </c>
      <c r="G19" s="631">
        <f>D19+E19+F19</f>
        <v>7604</v>
      </c>
      <c r="H19" s="639">
        <f>H7+H11+H15</f>
        <v>2383</v>
      </c>
      <c r="I19" s="639">
        <f t="shared" si="11"/>
        <v>1</v>
      </c>
      <c r="J19" s="639">
        <f t="shared" si="11"/>
        <v>157</v>
      </c>
      <c r="K19" s="631">
        <f>H19+I19+J19</f>
        <v>2541</v>
      </c>
      <c r="L19" s="639">
        <f>L7+L11+L15</f>
        <v>993</v>
      </c>
      <c r="M19" s="639">
        <f t="shared" si="12"/>
        <v>0</v>
      </c>
      <c r="N19" s="639">
        <f t="shared" si="12"/>
        <v>150</v>
      </c>
      <c r="O19" s="631">
        <f>L19+M19+N19</f>
        <v>1143</v>
      </c>
      <c r="P19" s="633">
        <f>P7+P11+P15</f>
        <v>284</v>
      </c>
      <c r="Q19" s="633">
        <f>Q7</f>
        <v>1</v>
      </c>
      <c r="R19" s="630">
        <f>R7+R11+R15</f>
        <v>29</v>
      </c>
      <c r="S19" s="638">
        <f>P19+Q19+R19</f>
        <v>314</v>
      </c>
    </row>
    <row r="20" spans="1:19" ht="15" thickBot="1" x14ac:dyDescent="0.35">
      <c r="A20" s="682"/>
      <c r="B20" s="819"/>
      <c r="C20" s="32" t="s">
        <v>21</v>
      </c>
      <c r="D20" s="642">
        <f>SUM(D18:D19)</f>
        <v>15113</v>
      </c>
      <c r="E20" s="643">
        <f t="shared" ref="E20:F20" si="13">SUM(E18:E19)</f>
        <v>211</v>
      </c>
      <c r="F20" s="644">
        <f t="shared" si="13"/>
        <v>2513</v>
      </c>
      <c r="G20" s="643">
        <f>D20+E20+F20</f>
        <v>17837</v>
      </c>
      <c r="H20" s="644">
        <f>SUM(H18:H19)</f>
        <v>4965</v>
      </c>
      <c r="I20" s="644">
        <f t="shared" ref="I20:J20" si="14">SUM(I18:I19)</f>
        <v>60</v>
      </c>
      <c r="J20" s="644">
        <f t="shared" si="14"/>
        <v>1217</v>
      </c>
      <c r="K20" s="643">
        <f>H20+I20+J20</f>
        <v>6242</v>
      </c>
      <c r="L20" s="644">
        <f>SUM(L18:L19)</f>
        <v>2083</v>
      </c>
      <c r="M20" s="644">
        <f t="shared" ref="M20:N20" si="15">SUM(M18:M19)</f>
        <v>9</v>
      </c>
      <c r="N20" s="644">
        <f t="shared" si="15"/>
        <v>1038</v>
      </c>
      <c r="O20" s="643">
        <f>L20+M20+N20</f>
        <v>3130</v>
      </c>
      <c r="P20" s="644">
        <f>SUM(P18:P19)</f>
        <v>700</v>
      </c>
      <c r="Q20" s="644">
        <f>SUM(Q18:Q19)</f>
        <v>21</v>
      </c>
      <c r="R20" s="642">
        <f>SUM(R18:R19)</f>
        <v>156</v>
      </c>
      <c r="S20" s="643">
        <f>SUM(S18:S19)</f>
        <v>877</v>
      </c>
    </row>
    <row r="21" spans="1:19" ht="15" thickBot="1" x14ac:dyDescent="0.35">
      <c r="A21" s="682"/>
      <c r="B21" s="820" t="s">
        <v>22</v>
      </c>
      <c r="C21" s="821"/>
      <c r="D21" s="772">
        <f>D9+D13+D17</f>
        <v>138</v>
      </c>
      <c r="E21" s="772">
        <f t="shared" ref="E21:G21" si="16">E9+E13+E17</f>
        <v>1</v>
      </c>
      <c r="F21" s="772">
        <f t="shared" si="16"/>
        <v>96</v>
      </c>
      <c r="G21" s="772">
        <f t="shared" si="16"/>
        <v>235</v>
      </c>
      <c r="H21" s="36"/>
      <c r="I21" s="33"/>
      <c r="J21" s="34"/>
      <c r="K21" s="35"/>
      <c r="L21" s="36"/>
      <c r="M21" s="33"/>
      <c r="N21" s="34"/>
      <c r="O21" s="35"/>
      <c r="P21" s="36"/>
      <c r="Q21" s="33"/>
      <c r="R21" s="34"/>
      <c r="S21" s="35"/>
    </row>
    <row r="22" spans="1:19" ht="15" thickBot="1" x14ac:dyDescent="0.35">
      <c r="A22" s="38"/>
      <c r="B22" s="38"/>
      <c r="C22" s="38"/>
      <c r="D22" s="38"/>
    </row>
    <row r="23" spans="1:19" ht="14.25" customHeight="1" thickBot="1" x14ac:dyDescent="0.35">
      <c r="A23" s="810" t="s">
        <v>241</v>
      </c>
      <c r="B23" s="813" t="s">
        <v>222</v>
      </c>
      <c r="C23" s="807" t="s">
        <v>224</v>
      </c>
      <c r="D23" s="808"/>
      <c r="E23" s="808"/>
      <c r="F23" s="808"/>
      <c r="G23" s="808"/>
      <c r="H23" s="808"/>
      <c r="I23" s="808"/>
      <c r="J23" s="808"/>
      <c r="K23" s="808"/>
      <c r="L23" s="808"/>
      <c r="M23" s="808"/>
      <c r="N23" s="808"/>
      <c r="O23" s="808"/>
      <c r="P23" s="809"/>
    </row>
    <row r="24" spans="1:19" ht="93" customHeight="1" thickBot="1" x14ac:dyDescent="0.35">
      <c r="A24" s="811"/>
      <c r="B24" s="814"/>
      <c r="C24" s="815" t="s">
        <v>625</v>
      </c>
      <c r="D24" s="810"/>
      <c r="E24" s="807" t="s">
        <v>768</v>
      </c>
      <c r="F24" s="808"/>
      <c r="G24" s="809"/>
      <c r="H24" s="807" t="s">
        <v>769</v>
      </c>
      <c r="I24" s="808"/>
      <c r="J24" s="809"/>
      <c r="K24" s="807" t="s">
        <v>770</v>
      </c>
      <c r="L24" s="808"/>
      <c r="M24" s="809"/>
      <c r="N24" s="807" t="s">
        <v>772</v>
      </c>
      <c r="O24" s="808"/>
      <c r="P24" s="809"/>
      <c r="Q24" s="302" t="s">
        <v>623</v>
      </c>
      <c r="R24" s="302" t="s">
        <v>624</v>
      </c>
    </row>
    <row r="25" spans="1:19" ht="15" thickBot="1" x14ac:dyDescent="0.35">
      <c r="A25" s="812"/>
      <c r="B25" s="814"/>
      <c r="C25" s="816"/>
      <c r="D25" s="812"/>
      <c r="E25" s="761" t="s">
        <v>14</v>
      </c>
      <c r="F25" s="761" t="s">
        <v>15</v>
      </c>
      <c r="G25" s="761" t="s">
        <v>16</v>
      </c>
      <c r="H25" s="761" t="s">
        <v>14</v>
      </c>
      <c r="I25" s="761" t="s">
        <v>15</v>
      </c>
      <c r="J25" s="761" t="s">
        <v>16</v>
      </c>
      <c r="K25" s="761" t="s">
        <v>14</v>
      </c>
      <c r="L25" s="761" t="s">
        <v>15</v>
      </c>
      <c r="M25" s="761" t="s">
        <v>16</v>
      </c>
      <c r="N25" s="761" t="s">
        <v>14</v>
      </c>
      <c r="O25" s="761" t="s">
        <v>15</v>
      </c>
      <c r="P25" s="300" t="s">
        <v>16</v>
      </c>
      <c r="Q25" s="303"/>
      <c r="R25" s="304"/>
    </row>
    <row r="26" spans="1:19" ht="16.5" customHeight="1" thickBot="1" x14ac:dyDescent="0.35">
      <c r="A26" s="795"/>
      <c r="B26" s="798" t="s">
        <v>108</v>
      </c>
      <c r="C26" s="73" t="s">
        <v>17</v>
      </c>
      <c r="D26" s="483" t="s">
        <v>19</v>
      </c>
      <c r="E26" s="39">
        <f>383+3</f>
        <v>386</v>
      </c>
      <c r="F26" s="39"/>
      <c r="G26" s="39">
        <v>77</v>
      </c>
      <c r="H26" s="39">
        <f>100+2</f>
        <v>102</v>
      </c>
      <c r="I26" s="39"/>
      <c r="J26" s="39">
        <f>43</f>
        <v>43</v>
      </c>
      <c r="K26" s="39">
        <f>40</f>
        <v>40</v>
      </c>
      <c r="L26" s="39"/>
      <c r="M26" s="39">
        <f>25</f>
        <v>25</v>
      </c>
      <c r="N26" s="39">
        <f>N30</f>
        <v>12</v>
      </c>
      <c r="O26" s="39"/>
      <c r="P26" s="301">
        <f>P30</f>
        <v>10</v>
      </c>
      <c r="Q26" s="305"/>
      <c r="R26" s="306"/>
    </row>
    <row r="27" spans="1:19" ht="15" thickBot="1" x14ac:dyDescent="0.35">
      <c r="A27" s="796"/>
      <c r="B27" s="798"/>
      <c r="C27" s="73" t="s">
        <v>18</v>
      </c>
      <c r="D27" s="483" t="s">
        <v>20</v>
      </c>
      <c r="E27" s="39">
        <v>96</v>
      </c>
      <c r="F27" s="39"/>
      <c r="G27" s="39">
        <v>13</v>
      </c>
      <c r="H27" s="39">
        <f>55</f>
        <v>55</v>
      </c>
      <c r="I27" s="39"/>
      <c r="J27" s="39">
        <v>1</v>
      </c>
      <c r="K27" s="39">
        <v>5</v>
      </c>
      <c r="L27" s="39"/>
      <c r="M27" s="39">
        <v>4</v>
      </c>
      <c r="N27" s="39">
        <f>N31</f>
        <v>19</v>
      </c>
      <c r="O27" s="39"/>
      <c r="P27" s="301">
        <f>P31</f>
        <v>0</v>
      </c>
      <c r="Q27" s="307"/>
      <c r="R27" s="308"/>
    </row>
    <row r="28" spans="1:19" ht="15" thickBot="1" x14ac:dyDescent="0.35">
      <c r="A28" s="796"/>
      <c r="B28" s="798"/>
      <c r="C28" s="40"/>
      <c r="D28" s="483" t="s">
        <v>21</v>
      </c>
      <c r="E28" s="39">
        <f>SUM(E26:E27)</f>
        <v>482</v>
      </c>
      <c r="F28" s="39"/>
      <c r="G28" s="39">
        <f>SUM(G26:G27)</f>
        <v>90</v>
      </c>
      <c r="H28" s="39">
        <f>SUM(H26:H27)</f>
        <v>157</v>
      </c>
      <c r="I28" s="39"/>
      <c r="J28" s="39">
        <f>SUM(J26:J27)</f>
        <v>44</v>
      </c>
      <c r="K28" s="39">
        <f>SUM(K26:K27)</f>
        <v>45</v>
      </c>
      <c r="L28" s="39"/>
      <c r="M28" s="39">
        <f>SUM(M26:M27)</f>
        <v>29</v>
      </c>
      <c r="N28" s="39">
        <f>SUM(N26:N27)</f>
        <v>31</v>
      </c>
      <c r="O28" s="39"/>
      <c r="P28" s="301">
        <f>SUM(P26:P27)</f>
        <v>10</v>
      </c>
      <c r="Q28" s="312"/>
      <c r="R28" s="331"/>
    </row>
    <row r="29" spans="1:19" ht="15" thickBot="1" x14ac:dyDescent="0.35">
      <c r="A29" s="797"/>
      <c r="B29" s="798"/>
      <c r="C29" s="799" t="s">
        <v>22</v>
      </c>
      <c r="D29" s="794"/>
      <c r="E29" s="39">
        <v>2</v>
      </c>
      <c r="F29" s="39"/>
      <c r="G29" s="39">
        <v>4</v>
      </c>
      <c r="H29" s="39">
        <v>2</v>
      </c>
      <c r="I29" s="39"/>
      <c r="J29" s="39">
        <v>4</v>
      </c>
      <c r="K29" s="39">
        <v>2</v>
      </c>
      <c r="L29" s="39"/>
      <c r="M29" s="39">
        <v>2</v>
      </c>
      <c r="N29" s="39">
        <v>2</v>
      </c>
      <c r="O29" s="39"/>
      <c r="P29" s="301">
        <v>2</v>
      </c>
      <c r="Q29" s="333"/>
      <c r="R29" s="334"/>
    </row>
    <row r="30" spans="1:19" ht="16.5" customHeight="1" thickBot="1" x14ac:dyDescent="0.35">
      <c r="A30" s="787" t="s">
        <v>109</v>
      </c>
      <c r="B30" s="791" t="s">
        <v>110</v>
      </c>
      <c r="C30" s="73" t="s">
        <v>17</v>
      </c>
      <c r="D30" s="483" t="s">
        <v>23</v>
      </c>
      <c r="E30" s="39">
        <f>383+3</f>
        <v>386</v>
      </c>
      <c r="F30" s="39"/>
      <c r="G30" s="39">
        <v>77</v>
      </c>
      <c r="H30" s="39">
        <f>100+2</f>
        <v>102</v>
      </c>
      <c r="I30" s="39"/>
      <c r="J30" s="39">
        <f>43</f>
        <v>43</v>
      </c>
      <c r="K30" s="39">
        <f>40</f>
        <v>40</v>
      </c>
      <c r="L30" s="39"/>
      <c r="M30" s="39">
        <f>25</f>
        <v>25</v>
      </c>
      <c r="N30" s="39">
        <v>12</v>
      </c>
      <c r="O30" s="39"/>
      <c r="P30" s="301">
        <v>10</v>
      </c>
      <c r="Q30" s="318"/>
      <c r="R30" s="310"/>
    </row>
    <row r="31" spans="1:19" ht="15" thickBot="1" x14ac:dyDescent="0.35">
      <c r="A31" s="788"/>
      <c r="B31" s="791"/>
      <c r="C31" s="73" t="s">
        <v>18</v>
      </c>
      <c r="D31" s="483" t="s">
        <v>24</v>
      </c>
      <c r="E31" s="39">
        <v>96</v>
      </c>
      <c r="F31" s="39"/>
      <c r="G31" s="39">
        <v>13</v>
      </c>
      <c r="H31" s="39">
        <f>55</f>
        <v>55</v>
      </c>
      <c r="I31" s="39"/>
      <c r="J31" s="39">
        <v>1</v>
      </c>
      <c r="K31" s="39">
        <v>5</v>
      </c>
      <c r="L31" s="39"/>
      <c r="M31" s="39">
        <v>4</v>
      </c>
      <c r="N31" s="39">
        <v>19</v>
      </c>
      <c r="O31" s="39"/>
      <c r="P31" s="301">
        <v>0</v>
      </c>
      <c r="Q31" s="309"/>
      <c r="R31" s="311"/>
    </row>
    <row r="32" spans="1:19" ht="15" thickBot="1" x14ac:dyDescent="0.35">
      <c r="A32" s="788"/>
      <c r="B32" s="791"/>
      <c r="C32" s="40"/>
      <c r="D32" s="483" t="s">
        <v>21</v>
      </c>
      <c r="E32" s="39">
        <f>SUM(E30:E31)</f>
        <v>482</v>
      </c>
      <c r="F32" s="39"/>
      <c r="G32" s="39">
        <f>SUM(G30:G31)</f>
        <v>90</v>
      </c>
      <c r="H32" s="39">
        <f>SUM(H30:H31)</f>
        <v>157</v>
      </c>
      <c r="I32" s="39"/>
      <c r="J32" s="39">
        <f>SUM(J30:J31)</f>
        <v>44</v>
      </c>
      <c r="K32" s="39">
        <f>SUM(K30:K31)</f>
        <v>45</v>
      </c>
      <c r="L32" s="39"/>
      <c r="M32" s="39">
        <f>SUM(M30:M31)</f>
        <v>29</v>
      </c>
      <c r="N32" s="39">
        <f>SUM(N30:N31)</f>
        <v>31</v>
      </c>
      <c r="O32" s="39"/>
      <c r="P32" s="301">
        <f>SUM(P30:P31)</f>
        <v>10</v>
      </c>
      <c r="Q32" s="312"/>
      <c r="R32" s="313"/>
    </row>
    <row r="33" spans="1:18" ht="15" thickBot="1" x14ac:dyDescent="0.35">
      <c r="A33" s="789"/>
      <c r="B33" s="792"/>
      <c r="C33" s="800" t="s">
        <v>22</v>
      </c>
      <c r="D33" s="794"/>
      <c r="E33" s="39">
        <v>2</v>
      </c>
      <c r="F33" s="39"/>
      <c r="G33" s="39">
        <v>4</v>
      </c>
      <c r="H33" s="39">
        <v>2</v>
      </c>
      <c r="I33" s="39"/>
      <c r="J33" s="39">
        <v>4</v>
      </c>
      <c r="K33" s="39">
        <v>2</v>
      </c>
      <c r="L33" s="39"/>
      <c r="M33" s="39">
        <v>2</v>
      </c>
      <c r="N33" s="39">
        <v>2</v>
      </c>
      <c r="O33" s="39"/>
      <c r="P33" s="301">
        <v>2</v>
      </c>
      <c r="Q33" s="333"/>
      <c r="R33" s="334"/>
    </row>
    <row r="34" spans="1:18" ht="16.5" customHeight="1" thickBot="1" x14ac:dyDescent="0.35">
      <c r="A34" s="787" t="s">
        <v>111</v>
      </c>
      <c r="B34" s="790" t="s">
        <v>112</v>
      </c>
      <c r="C34" s="73" t="s">
        <v>17</v>
      </c>
      <c r="D34" s="483" t="s">
        <v>23</v>
      </c>
      <c r="E34" s="39"/>
      <c r="F34" s="39"/>
      <c r="G34" s="39"/>
      <c r="H34" s="39"/>
      <c r="I34" s="39"/>
      <c r="J34" s="39"/>
      <c r="K34" s="39"/>
      <c r="L34" s="39"/>
      <c r="M34" s="39"/>
      <c r="N34" s="39"/>
      <c r="O34" s="39"/>
      <c r="P34" s="301"/>
      <c r="Q34" s="318"/>
      <c r="R34" s="310"/>
    </row>
    <row r="35" spans="1:18" ht="15" thickBot="1" x14ac:dyDescent="0.35">
      <c r="A35" s="788"/>
      <c r="B35" s="791"/>
      <c r="C35" s="73" t="s">
        <v>18</v>
      </c>
      <c r="D35" s="483" t="s">
        <v>24</v>
      </c>
      <c r="E35" s="39"/>
      <c r="F35" s="39"/>
      <c r="G35" s="39"/>
      <c r="H35" s="39"/>
      <c r="I35" s="39"/>
      <c r="J35" s="39"/>
      <c r="K35" s="39"/>
      <c r="L35" s="39"/>
      <c r="M35" s="39"/>
      <c r="N35" s="39"/>
      <c r="O35" s="39"/>
      <c r="P35" s="301"/>
      <c r="Q35" s="309"/>
      <c r="R35" s="311"/>
    </row>
    <row r="36" spans="1:18" ht="15" thickBot="1" x14ac:dyDescent="0.35">
      <c r="A36" s="788"/>
      <c r="B36" s="791"/>
      <c r="C36" s="40"/>
      <c r="D36" s="483" t="s">
        <v>21</v>
      </c>
      <c r="E36" s="39"/>
      <c r="F36" s="39"/>
      <c r="G36" s="39"/>
      <c r="H36" s="39"/>
      <c r="I36" s="39"/>
      <c r="J36" s="39"/>
      <c r="K36" s="39"/>
      <c r="L36" s="39"/>
      <c r="M36" s="39"/>
      <c r="N36" s="39"/>
      <c r="O36" s="39"/>
      <c r="P36" s="301"/>
      <c r="Q36" s="312"/>
      <c r="R36" s="313"/>
    </row>
    <row r="37" spans="1:18" ht="15" thickBot="1" x14ac:dyDescent="0.35">
      <c r="A37" s="789"/>
      <c r="B37" s="792"/>
      <c r="C37" s="800" t="s">
        <v>22</v>
      </c>
      <c r="D37" s="794"/>
      <c r="E37" s="39"/>
      <c r="F37" s="39"/>
      <c r="G37" s="39"/>
      <c r="H37" s="39"/>
      <c r="I37" s="39"/>
      <c r="J37" s="39"/>
      <c r="K37" s="39"/>
      <c r="L37" s="39"/>
      <c r="M37" s="39"/>
      <c r="N37" s="39"/>
      <c r="O37" s="39"/>
      <c r="P37" s="301"/>
      <c r="Q37" s="333"/>
      <c r="R37" s="334"/>
    </row>
    <row r="38" spans="1:18" ht="15" thickBot="1" x14ac:dyDescent="0.35">
      <c r="A38" s="787" t="s">
        <v>223</v>
      </c>
      <c r="B38" s="790" t="s">
        <v>113</v>
      </c>
      <c r="C38" s="73" t="s">
        <v>17</v>
      </c>
      <c r="D38" s="483" t="s">
        <v>23</v>
      </c>
      <c r="E38" s="39"/>
      <c r="F38" s="39"/>
      <c r="G38" s="39"/>
      <c r="H38" s="39"/>
      <c r="I38" s="39"/>
      <c r="J38" s="39"/>
      <c r="K38" s="39"/>
      <c r="L38" s="39"/>
      <c r="M38" s="39"/>
      <c r="N38" s="39"/>
      <c r="O38" s="39"/>
      <c r="P38" s="301"/>
      <c r="Q38" s="318"/>
      <c r="R38" s="310"/>
    </row>
    <row r="39" spans="1:18" ht="15" thickBot="1" x14ac:dyDescent="0.35">
      <c r="A39" s="788"/>
      <c r="B39" s="791"/>
      <c r="C39" s="73" t="s">
        <v>18</v>
      </c>
      <c r="D39" s="483" t="s">
        <v>24</v>
      </c>
      <c r="E39" s="39"/>
      <c r="F39" s="39"/>
      <c r="G39" s="39"/>
      <c r="H39" s="39"/>
      <c r="I39" s="39"/>
      <c r="J39" s="39"/>
      <c r="K39" s="39"/>
      <c r="L39" s="39"/>
      <c r="M39" s="39"/>
      <c r="N39" s="39"/>
      <c r="O39" s="39"/>
      <c r="P39" s="301"/>
      <c r="Q39" s="309"/>
      <c r="R39" s="311"/>
    </row>
    <row r="40" spans="1:18" ht="15" thickBot="1" x14ac:dyDescent="0.35">
      <c r="A40" s="788"/>
      <c r="B40" s="791"/>
      <c r="C40" s="40"/>
      <c r="D40" s="483" t="s">
        <v>21</v>
      </c>
      <c r="E40" s="39"/>
      <c r="F40" s="39"/>
      <c r="G40" s="39"/>
      <c r="H40" s="39"/>
      <c r="I40" s="39"/>
      <c r="J40" s="39"/>
      <c r="K40" s="39"/>
      <c r="L40" s="39"/>
      <c r="M40" s="39"/>
      <c r="N40" s="39"/>
      <c r="O40" s="39"/>
      <c r="P40" s="301"/>
      <c r="Q40" s="312"/>
      <c r="R40" s="313"/>
    </row>
    <row r="41" spans="1:18" ht="15" thickBot="1" x14ac:dyDescent="0.35">
      <c r="A41" s="789"/>
      <c r="B41" s="792"/>
      <c r="C41" s="800" t="s">
        <v>22</v>
      </c>
      <c r="D41" s="794"/>
      <c r="E41" s="39"/>
      <c r="F41" s="39"/>
      <c r="G41" s="39"/>
      <c r="H41" s="39"/>
      <c r="I41" s="39"/>
      <c r="J41" s="39"/>
      <c r="K41" s="39"/>
      <c r="L41" s="39"/>
      <c r="M41" s="39"/>
      <c r="N41" s="39"/>
      <c r="O41" s="39"/>
      <c r="P41" s="301"/>
      <c r="Q41" s="333"/>
      <c r="R41" s="334"/>
    </row>
    <row r="42" spans="1:18" ht="16.5" customHeight="1" thickBot="1" x14ac:dyDescent="0.35">
      <c r="A42" s="787" t="s">
        <v>114</v>
      </c>
      <c r="B42" s="790" t="s">
        <v>115</v>
      </c>
      <c r="C42" s="73" t="s">
        <v>17</v>
      </c>
      <c r="D42" s="483" t="s">
        <v>23</v>
      </c>
      <c r="E42" s="39"/>
      <c r="F42" s="39"/>
      <c r="G42" s="39"/>
      <c r="H42" s="39"/>
      <c r="I42" s="39"/>
      <c r="J42" s="39"/>
      <c r="K42" s="39"/>
      <c r="L42" s="39"/>
      <c r="M42" s="39"/>
      <c r="N42" s="39"/>
      <c r="O42" s="39"/>
      <c r="P42" s="301"/>
      <c r="Q42" s="318"/>
      <c r="R42" s="310"/>
    </row>
    <row r="43" spans="1:18" ht="15" thickBot="1" x14ac:dyDescent="0.35">
      <c r="A43" s="788"/>
      <c r="B43" s="791"/>
      <c r="C43" s="73" t="s">
        <v>18</v>
      </c>
      <c r="D43" s="483" t="s">
        <v>24</v>
      </c>
      <c r="E43" s="39"/>
      <c r="F43" s="39"/>
      <c r="G43" s="39"/>
      <c r="H43" s="39"/>
      <c r="I43" s="39"/>
      <c r="J43" s="39"/>
      <c r="K43" s="39"/>
      <c r="L43" s="39"/>
      <c r="M43" s="39"/>
      <c r="N43" s="39"/>
      <c r="O43" s="39"/>
      <c r="P43" s="301"/>
      <c r="Q43" s="309"/>
      <c r="R43" s="311"/>
    </row>
    <row r="44" spans="1:18" ht="15" thickBot="1" x14ac:dyDescent="0.35">
      <c r="A44" s="788"/>
      <c r="B44" s="791"/>
      <c r="C44" s="40"/>
      <c r="D44" s="483" t="s">
        <v>21</v>
      </c>
      <c r="E44" s="39"/>
      <c r="F44" s="39"/>
      <c r="G44" s="39"/>
      <c r="H44" s="39"/>
      <c r="I44" s="39"/>
      <c r="J44" s="39"/>
      <c r="K44" s="39"/>
      <c r="L44" s="39"/>
      <c r="M44" s="39"/>
      <c r="N44" s="39"/>
      <c r="O44" s="39"/>
      <c r="P44" s="301"/>
      <c r="Q44" s="312"/>
      <c r="R44" s="313"/>
    </row>
    <row r="45" spans="1:18" ht="15" thickBot="1" x14ac:dyDescent="0.35">
      <c r="A45" s="789"/>
      <c r="B45" s="792"/>
      <c r="C45" s="800" t="s">
        <v>22</v>
      </c>
      <c r="D45" s="794"/>
      <c r="E45" s="39"/>
      <c r="F45" s="39"/>
      <c r="G45" s="39"/>
      <c r="H45" s="39"/>
      <c r="I45" s="39"/>
      <c r="J45" s="39"/>
      <c r="K45" s="39"/>
      <c r="L45" s="39"/>
      <c r="M45" s="39"/>
      <c r="N45" s="39"/>
      <c r="O45" s="39"/>
      <c r="P45" s="301"/>
      <c r="Q45" s="333"/>
      <c r="R45" s="334"/>
    </row>
    <row r="46" spans="1:18" ht="15" thickBot="1" x14ac:dyDescent="0.35">
      <c r="A46" s="787" t="s">
        <v>116</v>
      </c>
      <c r="B46" s="790" t="s">
        <v>117</v>
      </c>
      <c r="C46" s="73" t="s">
        <v>17</v>
      </c>
      <c r="D46" s="483" t="s">
        <v>23</v>
      </c>
      <c r="E46" s="39"/>
      <c r="F46" s="39"/>
      <c r="G46" s="39"/>
      <c r="H46" s="39"/>
      <c r="I46" s="39"/>
      <c r="J46" s="39"/>
      <c r="K46" s="39"/>
      <c r="L46" s="39"/>
      <c r="M46" s="39"/>
      <c r="N46" s="39"/>
      <c r="O46" s="39"/>
      <c r="P46" s="301"/>
      <c r="Q46" s="318"/>
      <c r="R46" s="310"/>
    </row>
    <row r="47" spans="1:18" ht="15" thickBot="1" x14ac:dyDescent="0.35">
      <c r="A47" s="788"/>
      <c r="B47" s="791"/>
      <c r="C47" s="73" t="s">
        <v>18</v>
      </c>
      <c r="D47" s="483" t="s">
        <v>24</v>
      </c>
      <c r="E47" s="39"/>
      <c r="F47" s="39"/>
      <c r="G47" s="39"/>
      <c r="H47" s="39"/>
      <c r="I47" s="39"/>
      <c r="J47" s="39"/>
      <c r="K47" s="39"/>
      <c r="L47" s="39"/>
      <c r="M47" s="39"/>
      <c r="N47" s="39"/>
      <c r="O47" s="39"/>
      <c r="P47" s="301"/>
      <c r="Q47" s="309"/>
      <c r="R47" s="311"/>
    </row>
    <row r="48" spans="1:18" ht="15" thickBot="1" x14ac:dyDescent="0.35">
      <c r="A48" s="788"/>
      <c r="B48" s="791"/>
      <c r="C48" s="40"/>
      <c r="D48" s="483" t="s">
        <v>21</v>
      </c>
      <c r="E48" s="39"/>
      <c r="F48" s="39"/>
      <c r="G48" s="39"/>
      <c r="H48" s="39"/>
      <c r="I48" s="39"/>
      <c r="J48" s="39"/>
      <c r="K48" s="39"/>
      <c r="L48" s="39"/>
      <c r="M48" s="39"/>
      <c r="N48" s="39"/>
      <c r="O48" s="39"/>
      <c r="P48" s="301"/>
      <c r="Q48" s="309"/>
      <c r="R48" s="311"/>
    </row>
    <row r="49" spans="1:18" ht="15" thickBot="1" x14ac:dyDescent="0.35">
      <c r="A49" s="789"/>
      <c r="B49" s="792"/>
      <c r="C49" s="800" t="s">
        <v>22</v>
      </c>
      <c r="D49" s="794"/>
      <c r="E49" s="39"/>
      <c r="F49" s="39"/>
      <c r="G49" s="39"/>
      <c r="H49" s="39"/>
      <c r="I49" s="39"/>
      <c r="J49" s="39"/>
      <c r="K49" s="39"/>
      <c r="L49" s="39"/>
      <c r="M49" s="39"/>
      <c r="N49" s="39"/>
      <c r="O49" s="39"/>
      <c r="P49" s="301"/>
      <c r="Q49" s="335"/>
      <c r="R49" s="336"/>
    </row>
    <row r="50" spans="1:18" ht="15" thickBot="1" x14ac:dyDescent="0.35">
      <c r="A50" s="787" t="s">
        <v>118</v>
      </c>
      <c r="B50" s="790" t="s">
        <v>119</v>
      </c>
      <c r="C50" s="73" t="s">
        <v>17</v>
      </c>
      <c r="D50" s="483" t="s">
        <v>23</v>
      </c>
      <c r="E50" s="39"/>
      <c r="F50" s="39"/>
      <c r="G50" s="39"/>
      <c r="H50" s="39"/>
      <c r="I50" s="39"/>
      <c r="J50" s="39"/>
      <c r="K50" s="39"/>
      <c r="L50" s="39"/>
      <c r="M50" s="39"/>
      <c r="N50" s="39"/>
      <c r="O50" s="39"/>
      <c r="P50" s="301"/>
      <c r="Q50" s="309"/>
      <c r="R50" s="311"/>
    </row>
    <row r="51" spans="1:18" ht="15" thickBot="1" x14ac:dyDescent="0.35">
      <c r="A51" s="788"/>
      <c r="B51" s="791"/>
      <c r="C51" s="73" t="s">
        <v>18</v>
      </c>
      <c r="D51" s="483" t="s">
        <v>24</v>
      </c>
      <c r="E51" s="39"/>
      <c r="F51" s="39"/>
      <c r="G51" s="39"/>
      <c r="H51" s="39"/>
      <c r="I51" s="39"/>
      <c r="J51" s="39"/>
      <c r="K51" s="39"/>
      <c r="L51" s="39"/>
      <c r="M51" s="39"/>
      <c r="N51" s="39"/>
      <c r="O51" s="39"/>
      <c r="P51" s="301"/>
      <c r="Q51" s="309"/>
      <c r="R51" s="311"/>
    </row>
    <row r="52" spans="1:18" ht="15" thickBot="1" x14ac:dyDescent="0.35">
      <c r="A52" s="788"/>
      <c r="B52" s="791"/>
      <c r="C52" s="40"/>
      <c r="D52" s="483" t="s">
        <v>21</v>
      </c>
      <c r="E52" s="39"/>
      <c r="F52" s="39"/>
      <c r="G52" s="39"/>
      <c r="H52" s="39"/>
      <c r="I52" s="39"/>
      <c r="J52" s="39"/>
      <c r="K52" s="39"/>
      <c r="L52" s="39"/>
      <c r="M52" s="39"/>
      <c r="N52" s="39"/>
      <c r="O52" s="39"/>
      <c r="P52" s="301"/>
      <c r="Q52" s="312"/>
      <c r="R52" s="313"/>
    </row>
    <row r="53" spans="1:18" ht="15" thickBot="1" x14ac:dyDescent="0.35">
      <c r="A53" s="789"/>
      <c r="B53" s="792"/>
      <c r="C53" s="800" t="s">
        <v>22</v>
      </c>
      <c r="D53" s="794"/>
      <c r="E53" s="39"/>
      <c r="F53" s="39"/>
      <c r="G53" s="39"/>
      <c r="H53" s="39"/>
      <c r="I53" s="39"/>
      <c r="J53" s="39"/>
      <c r="K53" s="39"/>
      <c r="L53" s="39"/>
      <c r="M53" s="39"/>
      <c r="N53" s="39"/>
      <c r="O53" s="39"/>
      <c r="P53" s="301"/>
      <c r="Q53" s="333"/>
      <c r="R53" s="334"/>
    </row>
    <row r="54" spans="1:18" ht="15" thickBot="1" x14ac:dyDescent="0.35">
      <c r="A54" s="822"/>
      <c r="B54" s="825" t="s">
        <v>120</v>
      </c>
      <c r="C54" s="73" t="s">
        <v>17</v>
      </c>
      <c r="D54" s="483" t="s">
        <v>23</v>
      </c>
      <c r="E54" s="39">
        <f>E62+E66+E70+E74+E78+E82+E86+E90+E138</f>
        <v>7205</v>
      </c>
      <c r="F54" s="39">
        <v>201</v>
      </c>
      <c r="G54" s="39">
        <f>G66+G70+G74+G78+G82+G86+G90+G138</f>
        <v>1959</v>
      </c>
      <c r="H54" s="39">
        <f>H62+H66+H70+H74+H78+H82+H86+H90+H138</f>
        <v>2232</v>
      </c>
      <c r="I54" s="39">
        <v>59</v>
      </c>
      <c r="J54" s="39">
        <f>J66+J70+J74+J78+J82+J86+J90+J138</f>
        <v>984</v>
      </c>
      <c r="K54" s="39">
        <f>K66+K70+K74+K78+K82+K86+K90+K138</f>
        <v>1029</v>
      </c>
      <c r="L54" s="39">
        <v>9</v>
      </c>
      <c r="M54" s="39">
        <f>M66+M70+M74+M78+M82+M86+M90+M138</f>
        <v>854</v>
      </c>
      <c r="N54" s="39">
        <f>N62+N66+N70+N74+N78+N82+N86+N90+N138</f>
        <v>394</v>
      </c>
      <c r="O54" s="39">
        <f>O74</f>
        <v>20</v>
      </c>
      <c r="P54" s="301">
        <f>P66+P70+P74+P78+P82+P86+P90+P138</f>
        <v>117</v>
      </c>
      <c r="Q54" s="318"/>
      <c r="R54" s="310"/>
    </row>
    <row r="55" spans="1:18" ht="18" customHeight="1" thickBot="1" x14ac:dyDescent="0.35">
      <c r="A55" s="823"/>
      <c r="B55" s="826"/>
      <c r="C55" s="73" t="s">
        <v>18</v>
      </c>
      <c r="D55" s="483" t="s">
        <v>24</v>
      </c>
      <c r="E55" s="39">
        <f>E63+E67+E71+E75+E79+E83+E87+E91+E139</f>
        <v>1712</v>
      </c>
      <c r="F55" s="39">
        <v>10</v>
      </c>
      <c r="G55" s="39">
        <f>G67+G71+G75+G79+G83+G87+G91+G139</f>
        <v>96</v>
      </c>
      <c r="H55" s="39">
        <f>H63+H67+H71+H75+H79+H83+H87+H91+H139</f>
        <v>700</v>
      </c>
      <c r="I55" s="39">
        <v>1</v>
      </c>
      <c r="J55" s="39">
        <f>J67+J71+J75+J79+J83+J87+J91+J139</f>
        <v>59</v>
      </c>
      <c r="K55" s="39">
        <f>K67+K71+K75+K79+K83+K87+K91+K139</f>
        <v>174</v>
      </c>
      <c r="L55" s="39">
        <v>0</v>
      </c>
      <c r="M55" s="39">
        <f>M67+M71+M75+M79+M83+M87+M91+M139</f>
        <v>40</v>
      </c>
      <c r="N55" s="39">
        <f>N63+N67+N71+N75+N79+N83+N87+N91+N139</f>
        <v>129</v>
      </c>
      <c r="O55" s="39">
        <f>O75</f>
        <v>1</v>
      </c>
      <c r="P55" s="301">
        <f>P67+P71+P75+P79+P83+P87+P91+P139</f>
        <v>8</v>
      </c>
      <c r="Q55" s="309"/>
      <c r="R55" s="311"/>
    </row>
    <row r="56" spans="1:18" ht="18" customHeight="1" thickBot="1" x14ac:dyDescent="0.35">
      <c r="A56" s="823"/>
      <c r="B56" s="826"/>
      <c r="C56" s="40"/>
      <c r="D56" s="483" t="s">
        <v>21</v>
      </c>
      <c r="E56" s="39">
        <f>SUM(E54:E55)</f>
        <v>8917</v>
      </c>
      <c r="F56" s="39">
        <f t="shared" ref="F56" si="17">SUM(F54:F55)</f>
        <v>211</v>
      </c>
      <c r="G56" s="39">
        <f>SUM(G54:G55)</f>
        <v>2055</v>
      </c>
      <c r="H56" s="39">
        <f>SUM(H54:H55)</f>
        <v>2932</v>
      </c>
      <c r="I56" s="39">
        <f t="shared" ref="I56" si="18">SUM(I54:I55)</f>
        <v>60</v>
      </c>
      <c r="J56" s="39">
        <f>SUM(J54:J55)</f>
        <v>1043</v>
      </c>
      <c r="K56" s="39">
        <f>SUM(K54:K55)</f>
        <v>1203</v>
      </c>
      <c r="L56" s="39">
        <f t="shared" ref="L56" si="19">SUM(L54:L55)</f>
        <v>9</v>
      </c>
      <c r="M56" s="39">
        <f>SUM(M54:M55)</f>
        <v>894</v>
      </c>
      <c r="N56" s="39">
        <f>SUM(N54:N55)</f>
        <v>523</v>
      </c>
      <c r="O56" s="39">
        <f>SUM(O54:O55)</f>
        <v>21</v>
      </c>
      <c r="P56" s="301">
        <f>SUM(P54:P55)</f>
        <v>125</v>
      </c>
      <c r="Q56" s="312"/>
      <c r="R56" s="313"/>
    </row>
    <row r="57" spans="1:18" ht="15" thickBot="1" x14ac:dyDescent="0.35">
      <c r="A57" s="824"/>
      <c r="B57" s="826"/>
      <c r="C57" s="800" t="s">
        <v>22</v>
      </c>
      <c r="D57" s="794"/>
      <c r="E57" s="39">
        <f>E65+E69+E73+E77+E81+E85+E89+E93+E141</f>
        <v>62</v>
      </c>
      <c r="F57" s="39">
        <f t="shared" ref="F57:P57" si="20">F65+F69+F73+F77+F81+F85+F89+F93+F141</f>
        <v>1</v>
      </c>
      <c r="G57" s="39">
        <f t="shared" si="20"/>
        <v>72</v>
      </c>
      <c r="H57" s="39">
        <f t="shared" si="20"/>
        <v>63</v>
      </c>
      <c r="I57" s="39">
        <f t="shared" si="20"/>
        <v>1</v>
      </c>
      <c r="J57" s="39">
        <f t="shared" si="20"/>
        <v>72</v>
      </c>
      <c r="K57" s="39">
        <f t="shared" si="20"/>
        <v>72</v>
      </c>
      <c r="L57" s="39">
        <f t="shared" si="20"/>
        <v>1</v>
      </c>
      <c r="M57" s="39">
        <f t="shared" si="20"/>
        <v>65</v>
      </c>
      <c r="N57" s="39">
        <f t="shared" si="20"/>
        <v>72</v>
      </c>
      <c r="O57" s="39">
        <f t="shared" si="20"/>
        <v>1</v>
      </c>
      <c r="P57" s="39">
        <f t="shared" si="20"/>
        <v>65</v>
      </c>
      <c r="Q57" s="333"/>
      <c r="R57" s="334"/>
    </row>
    <row r="58" spans="1:18" ht="16.5" customHeight="1" thickBot="1" x14ac:dyDescent="0.35">
      <c r="A58" s="801" t="s">
        <v>121</v>
      </c>
      <c r="B58" s="790" t="s">
        <v>122</v>
      </c>
      <c r="C58" s="73" t="s">
        <v>17</v>
      </c>
      <c r="D58" s="483" t="s">
        <v>23</v>
      </c>
      <c r="E58" s="39"/>
      <c r="F58" s="39"/>
      <c r="G58" s="39"/>
      <c r="H58" s="39"/>
      <c r="I58" s="39"/>
      <c r="J58" s="39"/>
      <c r="K58" s="39"/>
      <c r="L58" s="39"/>
      <c r="M58" s="39"/>
      <c r="N58" s="39"/>
      <c r="O58" s="39"/>
      <c r="P58" s="301"/>
      <c r="Q58" s="318"/>
      <c r="R58" s="310"/>
    </row>
    <row r="59" spans="1:18" ht="15" thickBot="1" x14ac:dyDescent="0.35">
      <c r="A59" s="802"/>
      <c r="B59" s="791"/>
      <c r="C59" s="73" t="s">
        <v>18</v>
      </c>
      <c r="D59" s="483" t="s">
        <v>24</v>
      </c>
      <c r="E59" s="39"/>
      <c r="F59" s="39"/>
      <c r="G59" s="39"/>
      <c r="H59" s="39"/>
      <c r="I59" s="39"/>
      <c r="J59" s="39"/>
      <c r="K59" s="39"/>
      <c r="L59" s="39"/>
      <c r="M59" s="39"/>
      <c r="N59" s="39"/>
      <c r="O59" s="39"/>
      <c r="P59" s="301"/>
      <c r="Q59" s="309"/>
      <c r="R59" s="311"/>
    </row>
    <row r="60" spans="1:18" ht="15" thickBot="1" x14ac:dyDescent="0.35">
      <c r="A60" s="802"/>
      <c r="B60" s="791"/>
      <c r="C60" s="40"/>
      <c r="D60" s="483" t="s">
        <v>21</v>
      </c>
      <c r="E60" s="39"/>
      <c r="F60" s="39"/>
      <c r="G60" s="39"/>
      <c r="H60" s="39"/>
      <c r="I60" s="39"/>
      <c r="J60" s="39"/>
      <c r="K60" s="39"/>
      <c r="L60" s="39"/>
      <c r="M60" s="39"/>
      <c r="N60" s="39"/>
      <c r="O60" s="39"/>
      <c r="P60" s="301"/>
      <c r="Q60" s="312"/>
      <c r="R60" s="313"/>
    </row>
    <row r="61" spans="1:18" ht="15" thickBot="1" x14ac:dyDescent="0.35">
      <c r="A61" s="803"/>
      <c r="B61" s="792"/>
      <c r="C61" s="799" t="s">
        <v>22</v>
      </c>
      <c r="D61" s="794"/>
      <c r="E61" s="39"/>
      <c r="F61" s="39"/>
      <c r="G61" s="39"/>
      <c r="H61" s="39"/>
      <c r="I61" s="39"/>
      <c r="J61" s="39"/>
      <c r="K61" s="39"/>
      <c r="L61" s="39"/>
      <c r="M61" s="39"/>
      <c r="N61" s="39"/>
      <c r="O61" s="39"/>
      <c r="P61" s="301"/>
      <c r="Q61" s="333"/>
      <c r="R61" s="334"/>
    </row>
    <row r="62" spans="1:18" ht="16.5" customHeight="1" thickBot="1" x14ac:dyDescent="0.35">
      <c r="A62" s="801" t="s">
        <v>123</v>
      </c>
      <c r="B62" s="790" t="s">
        <v>124</v>
      </c>
      <c r="C62" s="73" t="s">
        <v>17</v>
      </c>
      <c r="D62" s="483" t="s">
        <v>23</v>
      </c>
      <c r="E62" s="39">
        <v>44</v>
      </c>
      <c r="F62" s="39"/>
      <c r="G62" s="39"/>
      <c r="H62" s="39">
        <f>18</f>
        <v>18</v>
      </c>
      <c r="I62" s="39"/>
      <c r="J62" s="39"/>
      <c r="K62" s="39"/>
      <c r="L62" s="39"/>
      <c r="M62" s="39"/>
      <c r="N62" s="39">
        <v>1</v>
      </c>
      <c r="O62" s="39"/>
      <c r="P62" s="301"/>
      <c r="Q62" s="318"/>
      <c r="R62" s="310"/>
    </row>
    <row r="63" spans="1:18" ht="15" thickBot="1" x14ac:dyDescent="0.35">
      <c r="A63" s="802"/>
      <c r="B63" s="791"/>
      <c r="C63" s="73" t="s">
        <v>18</v>
      </c>
      <c r="D63" s="483" t="s">
        <v>24</v>
      </c>
      <c r="E63" s="39">
        <v>9</v>
      </c>
      <c r="F63" s="39"/>
      <c r="G63" s="39"/>
      <c r="H63" s="39">
        <f>8</f>
        <v>8</v>
      </c>
      <c r="I63" s="39"/>
      <c r="J63" s="39"/>
      <c r="K63" s="39"/>
      <c r="L63" s="39"/>
      <c r="M63" s="39"/>
      <c r="N63" s="39">
        <v>3</v>
      </c>
      <c r="O63" s="39"/>
      <c r="P63" s="301"/>
      <c r="Q63" s="309"/>
      <c r="R63" s="311"/>
    </row>
    <row r="64" spans="1:18" ht="15" thickBot="1" x14ac:dyDescent="0.35">
      <c r="A64" s="802"/>
      <c r="B64" s="791"/>
      <c r="C64" s="40"/>
      <c r="D64" s="483" t="s">
        <v>21</v>
      </c>
      <c r="E64" s="39">
        <f>SUM(E62:E63)</f>
        <v>53</v>
      </c>
      <c r="F64" s="39"/>
      <c r="G64" s="39"/>
      <c r="H64" s="39">
        <f>SUM(H62:H63)</f>
        <v>26</v>
      </c>
      <c r="I64" s="39"/>
      <c r="J64" s="39"/>
      <c r="K64" s="39"/>
      <c r="L64" s="39"/>
      <c r="M64" s="39"/>
      <c r="N64" s="39">
        <f>SUM(N62:N63)</f>
        <v>4</v>
      </c>
      <c r="O64" s="39"/>
      <c r="P64" s="301"/>
      <c r="Q64" s="312"/>
      <c r="R64" s="313"/>
    </row>
    <row r="65" spans="1:18" ht="15" thickBot="1" x14ac:dyDescent="0.35">
      <c r="A65" s="803"/>
      <c r="B65" s="792"/>
      <c r="C65" s="799" t="s">
        <v>22</v>
      </c>
      <c r="D65" s="794"/>
      <c r="E65" s="39">
        <v>1</v>
      </c>
      <c r="F65" s="39"/>
      <c r="G65" s="39"/>
      <c r="H65" s="39">
        <v>1</v>
      </c>
      <c r="I65" s="39"/>
      <c r="J65" s="39"/>
      <c r="K65" s="39">
        <v>1</v>
      </c>
      <c r="L65" s="39"/>
      <c r="M65" s="39"/>
      <c r="N65" s="39">
        <v>1</v>
      </c>
      <c r="O65" s="39"/>
      <c r="P65" s="301"/>
      <c r="Q65" s="337"/>
      <c r="R65" s="338"/>
    </row>
    <row r="66" spans="1:18" ht="16.5" customHeight="1" thickBot="1" x14ac:dyDescent="0.35">
      <c r="A66" s="801" t="s">
        <v>125</v>
      </c>
      <c r="B66" s="790" t="s">
        <v>126</v>
      </c>
      <c r="C66" s="73" t="s">
        <v>17</v>
      </c>
      <c r="D66" s="483" t="s">
        <v>23</v>
      </c>
      <c r="E66" s="39">
        <f>564+96+7+12</f>
        <v>679</v>
      </c>
      <c r="F66" s="39"/>
      <c r="G66" s="39">
        <f>145+20+5+1</f>
        <v>171</v>
      </c>
      <c r="H66" s="39">
        <f>174+25+3+4</f>
        <v>206</v>
      </c>
      <c r="I66" s="39"/>
      <c r="J66" s="39">
        <f>85+10+5</f>
        <v>100</v>
      </c>
      <c r="K66" s="39">
        <f>78+17+1</f>
        <v>96</v>
      </c>
      <c r="L66" s="39"/>
      <c r="M66" s="39">
        <f>52+8</f>
        <v>60</v>
      </c>
      <c r="N66" s="39">
        <v>33</v>
      </c>
      <c r="O66" s="39"/>
      <c r="P66" s="301">
        <v>15</v>
      </c>
      <c r="Q66" s="318"/>
      <c r="R66" s="310"/>
    </row>
    <row r="67" spans="1:18" ht="16.5" customHeight="1" thickBot="1" x14ac:dyDescent="0.35">
      <c r="A67" s="802"/>
      <c r="B67" s="791"/>
      <c r="C67" s="73" t="s">
        <v>18</v>
      </c>
      <c r="D67" s="483" t="s">
        <v>24</v>
      </c>
      <c r="E67" s="39">
        <f>321+176</f>
        <v>497</v>
      </c>
      <c r="F67" s="39"/>
      <c r="G67" s="39">
        <f>9+4</f>
        <v>13</v>
      </c>
      <c r="H67" s="39">
        <f>188+44</f>
        <v>232</v>
      </c>
      <c r="I67" s="39"/>
      <c r="J67" s="39">
        <f>4+2</f>
        <v>6</v>
      </c>
      <c r="K67" s="39">
        <f>5+16</f>
        <v>21</v>
      </c>
      <c r="L67" s="39"/>
      <c r="M67" s="39">
        <f>1+2</f>
        <v>3</v>
      </c>
      <c r="N67" s="39">
        <v>30</v>
      </c>
      <c r="O67" s="39"/>
      <c r="P67" s="301">
        <v>0</v>
      </c>
      <c r="Q67" s="309"/>
      <c r="R67" s="311"/>
    </row>
    <row r="68" spans="1:18" ht="15" thickBot="1" x14ac:dyDescent="0.35">
      <c r="A68" s="802"/>
      <c r="B68" s="791"/>
      <c r="C68" s="40"/>
      <c r="D68" s="483" t="s">
        <v>21</v>
      </c>
      <c r="E68" s="39">
        <f>SUM(E66:E67)</f>
        <v>1176</v>
      </c>
      <c r="F68" s="39"/>
      <c r="G68" s="39">
        <f>SUM(G66:G67)</f>
        <v>184</v>
      </c>
      <c r="H68" s="39">
        <f>SUM(H66:H67)</f>
        <v>438</v>
      </c>
      <c r="I68" s="39"/>
      <c r="J68" s="39">
        <f>SUM(J66:J67)</f>
        <v>106</v>
      </c>
      <c r="K68" s="39">
        <f>SUM(K66:K67)</f>
        <v>117</v>
      </c>
      <c r="L68" s="39"/>
      <c r="M68" s="39">
        <f>SUM(M66:M67)</f>
        <v>63</v>
      </c>
      <c r="N68" s="39">
        <f>SUM(N66:N67)</f>
        <v>63</v>
      </c>
      <c r="O68" s="39"/>
      <c r="P68" s="301">
        <f>SUM(P66:P67)</f>
        <v>15</v>
      </c>
      <c r="Q68" s="312"/>
      <c r="R68" s="313"/>
    </row>
    <row r="69" spans="1:18" ht="15" thickBot="1" x14ac:dyDescent="0.35">
      <c r="A69" s="803"/>
      <c r="B69" s="792"/>
      <c r="C69" s="799" t="s">
        <v>22</v>
      </c>
      <c r="D69" s="794"/>
      <c r="E69" s="39">
        <v>5</v>
      </c>
      <c r="F69" s="39"/>
      <c r="G69" s="39">
        <v>6</v>
      </c>
      <c r="H69" s="39">
        <v>5</v>
      </c>
      <c r="I69" s="39"/>
      <c r="J69" s="39">
        <v>6</v>
      </c>
      <c r="K69" s="39">
        <v>5</v>
      </c>
      <c r="L69" s="39"/>
      <c r="M69" s="39">
        <v>6</v>
      </c>
      <c r="N69" s="39">
        <v>5</v>
      </c>
      <c r="O69" s="39"/>
      <c r="P69" s="301">
        <v>6</v>
      </c>
      <c r="Q69" s="333"/>
      <c r="R69" s="334"/>
    </row>
    <row r="70" spans="1:18" ht="16.5" customHeight="1" thickBot="1" x14ac:dyDescent="0.35">
      <c r="A70" s="801" t="s">
        <v>127</v>
      </c>
      <c r="B70" s="790" t="s">
        <v>128</v>
      </c>
      <c r="C70" s="73" t="s">
        <v>17</v>
      </c>
      <c r="D70" s="483" t="s">
        <v>23</v>
      </c>
      <c r="E70" s="39">
        <f>176+17</f>
        <v>193</v>
      </c>
      <c r="F70" s="39"/>
      <c r="G70" s="39">
        <f>29+2</f>
        <v>31</v>
      </c>
      <c r="H70" s="39">
        <f>46+5</f>
        <v>51</v>
      </c>
      <c r="I70" s="39"/>
      <c r="J70" s="39">
        <f>23+1</f>
        <v>24</v>
      </c>
      <c r="K70" s="39">
        <f>44+5</f>
        <v>49</v>
      </c>
      <c r="L70" s="39"/>
      <c r="M70" s="39">
        <f>8</f>
        <v>8</v>
      </c>
      <c r="N70" s="39">
        <v>1</v>
      </c>
      <c r="O70" s="39"/>
      <c r="P70" s="301">
        <v>3</v>
      </c>
      <c r="Q70" s="318"/>
      <c r="R70" s="310"/>
    </row>
    <row r="71" spans="1:18" ht="18.75" customHeight="1" thickBot="1" x14ac:dyDescent="0.35">
      <c r="A71" s="802"/>
      <c r="B71" s="791"/>
      <c r="C71" s="73" t="s">
        <v>18</v>
      </c>
      <c r="D71" s="483" t="s">
        <v>24</v>
      </c>
      <c r="E71" s="39">
        <v>416</v>
      </c>
      <c r="F71" s="39"/>
      <c r="G71" s="39">
        <v>12</v>
      </c>
      <c r="H71" s="39">
        <f>103</f>
        <v>103</v>
      </c>
      <c r="I71" s="39"/>
      <c r="J71" s="39">
        <v>8</v>
      </c>
      <c r="K71" s="39">
        <v>30</v>
      </c>
      <c r="L71" s="39"/>
      <c r="M71" s="39">
        <v>14</v>
      </c>
      <c r="N71" s="39">
        <v>10</v>
      </c>
      <c r="O71" s="39"/>
      <c r="P71" s="301">
        <v>3</v>
      </c>
      <c r="Q71" s="309"/>
      <c r="R71" s="311"/>
    </row>
    <row r="72" spans="1:18" ht="15" thickBot="1" x14ac:dyDescent="0.35">
      <c r="A72" s="802"/>
      <c r="B72" s="791"/>
      <c r="C72" s="40"/>
      <c r="D72" s="483" t="s">
        <v>21</v>
      </c>
      <c r="E72" s="39">
        <f>SUM(E70:E71)</f>
        <v>609</v>
      </c>
      <c r="F72" s="39"/>
      <c r="G72" s="39">
        <f>SUM(G70:G71)</f>
        <v>43</v>
      </c>
      <c r="H72" s="39">
        <f>SUM(H70:H71)</f>
        <v>154</v>
      </c>
      <c r="I72" s="39"/>
      <c r="J72" s="39">
        <f>SUM(J70:J71)</f>
        <v>32</v>
      </c>
      <c r="K72" s="39">
        <f>SUM(K70:K71)</f>
        <v>79</v>
      </c>
      <c r="L72" s="39"/>
      <c r="M72" s="39">
        <f>SUM(M70:M71)</f>
        <v>22</v>
      </c>
      <c r="N72" s="39">
        <f>SUM(N70:N71)</f>
        <v>11</v>
      </c>
      <c r="O72" s="39"/>
      <c r="P72" s="301">
        <f>SUM(P70:P71)</f>
        <v>6</v>
      </c>
      <c r="Q72" s="312"/>
      <c r="R72" s="313"/>
    </row>
    <row r="73" spans="1:18" ht="15" thickBot="1" x14ac:dyDescent="0.35">
      <c r="A73" s="803"/>
      <c r="B73" s="792"/>
      <c r="C73" s="799" t="s">
        <v>22</v>
      </c>
      <c r="D73" s="794"/>
      <c r="E73" s="39">
        <v>3</v>
      </c>
      <c r="F73" s="39"/>
      <c r="G73" s="39">
        <v>1</v>
      </c>
      <c r="H73" s="39">
        <v>3</v>
      </c>
      <c r="I73" s="39"/>
      <c r="J73" s="39">
        <v>1</v>
      </c>
      <c r="K73" s="39">
        <v>3</v>
      </c>
      <c r="L73" s="39"/>
      <c r="M73" s="39">
        <v>1</v>
      </c>
      <c r="N73" s="39">
        <v>3</v>
      </c>
      <c r="O73" s="39"/>
      <c r="P73" s="301">
        <v>1</v>
      </c>
      <c r="Q73" s="333"/>
      <c r="R73" s="334"/>
    </row>
    <row r="74" spans="1:18" ht="16.5" customHeight="1" thickBot="1" x14ac:dyDescent="0.35">
      <c r="A74" s="801" t="s">
        <v>129</v>
      </c>
      <c r="B74" s="790" t="s">
        <v>130</v>
      </c>
      <c r="C74" s="73" t="s">
        <v>17</v>
      </c>
      <c r="D74" s="483" t="s">
        <v>23</v>
      </c>
      <c r="E74" s="39">
        <f>305+621+2+21</f>
        <v>949</v>
      </c>
      <c r="F74" s="39">
        <v>201</v>
      </c>
      <c r="G74" s="39">
        <f>71+123+1+1</f>
        <v>196</v>
      </c>
      <c r="H74" s="39">
        <f>110+212+3</f>
        <v>325</v>
      </c>
      <c r="I74" s="39">
        <v>59</v>
      </c>
      <c r="J74" s="39">
        <f>29+56</f>
        <v>85</v>
      </c>
      <c r="K74" s="39">
        <f>51+120+2</f>
        <v>173</v>
      </c>
      <c r="L74" s="39">
        <v>9</v>
      </c>
      <c r="M74" s="39">
        <f>20+53</f>
        <v>73</v>
      </c>
      <c r="N74" s="39">
        <v>55</v>
      </c>
      <c r="O74" s="39">
        <v>20</v>
      </c>
      <c r="P74" s="301">
        <v>10</v>
      </c>
      <c r="Q74" s="318"/>
      <c r="R74" s="310"/>
    </row>
    <row r="75" spans="1:18" ht="15" thickBot="1" x14ac:dyDescent="0.35">
      <c r="A75" s="802"/>
      <c r="B75" s="791"/>
      <c r="C75" s="73" t="s">
        <v>18</v>
      </c>
      <c r="D75" s="483" t="s">
        <v>24</v>
      </c>
      <c r="E75" s="39">
        <f>43+80</f>
        <v>123</v>
      </c>
      <c r="F75" s="39">
        <v>10</v>
      </c>
      <c r="G75" s="39">
        <f>7+4</f>
        <v>11</v>
      </c>
      <c r="H75" s="39">
        <f>25+54</f>
        <v>79</v>
      </c>
      <c r="I75" s="39">
        <v>1</v>
      </c>
      <c r="J75" s="39">
        <f>5+4</f>
        <v>9</v>
      </c>
      <c r="K75" s="39">
        <f>5+5</f>
        <v>10</v>
      </c>
      <c r="L75" s="39">
        <v>0</v>
      </c>
      <c r="M75" s="39">
        <v>5</v>
      </c>
      <c r="N75" s="39">
        <v>47</v>
      </c>
      <c r="O75" s="39">
        <v>1</v>
      </c>
      <c r="P75" s="301">
        <v>2</v>
      </c>
      <c r="Q75" s="309"/>
      <c r="R75" s="311"/>
    </row>
    <row r="76" spans="1:18" ht="15" thickBot="1" x14ac:dyDescent="0.35">
      <c r="A76" s="802"/>
      <c r="B76" s="791"/>
      <c r="C76" s="40"/>
      <c r="D76" s="483" t="s">
        <v>21</v>
      </c>
      <c r="E76" s="39">
        <f>SUM(E74:E75)</f>
        <v>1072</v>
      </c>
      <c r="F76" s="39">
        <f t="shared" ref="F76:M76" si="21">SUM(F74:F75)</f>
        <v>211</v>
      </c>
      <c r="G76" s="39">
        <f t="shared" si="21"/>
        <v>207</v>
      </c>
      <c r="H76" s="39">
        <f t="shared" si="21"/>
        <v>404</v>
      </c>
      <c r="I76" s="39">
        <f t="shared" si="21"/>
        <v>60</v>
      </c>
      <c r="J76" s="39">
        <f t="shared" si="21"/>
        <v>94</v>
      </c>
      <c r="K76" s="39">
        <f t="shared" si="21"/>
        <v>183</v>
      </c>
      <c r="L76" s="39">
        <f t="shared" si="21"/>
        <v>9</v>
      </c>
      <c r="M76" s="39">
        <f t="shared" si="21"/>
        <v>78</v>
      </c>
      <c r="N76" s="39">
        <f>SUM(N74:N75)</f>
        <v>102</v>
      </c>
      <c r="O76" s="39">
        <f>SUM(O74:O75)</f>
        <v>21</v>
      </c>
      <c r="P76" s="301">
        <f>SUM(P74:P75)</f>
        <v>12</v>
      </c>
      <c r="Q76" s="312"/>
      <c r="R76" s="313"/>
    </row>
    <row r="77" spans="1:18" ht="15" thickBot="1" x14ac:dyDescent="0.35">
      <c r="A77" s="803"/>
      <c r="B77" s="792"/>
      <c r="C77" s="799" t="s">
        <v>22</v>
      </c>
      <c r="D77" s="794"/>
      <c r="E77" s="39">
        <v>7</v>
      </c>
      <c r="F77" s="39">
        <v>1</v>
      </c>
      <c r="G77" s="39">
        <v>7</v>
      </c>
      <c r="H77" s="39">
        <v>7</v>
      </c>
      <c r="I77" s="39">
        <v>1</v>
      </c>
      <c r="J77" s="39">
        <v>7</v>
      </c>
      <c r="K77" s="39">
        <v>7</v>
      </c>
      <c r="L77" s="39">
        <v>1</v>
      </c>
      <c r="M77" s="39">
        <v>7</v>
      </c>
      <c r="N77" s="39">
        <v>7</v>
      </c>
      <c r="O77" s="39">
        <v>1</v>
      </c>
      <c r="P77" s="39">
        <v>7</v>
      </c>
      <c r="Q77" s="333"/>
      <c r="R77" s="334"/>
    </row>
    <row r="78" spans="1:18" ht="16.5" customHeight="1" thickBot="1" x14ac:dyDescent="0.35">
      <c r="A78" s="801" t="s">
        <v>131</v>
      </c>
      <c r="B78" s="804" t="s">
        <v>132</v>
      </c>
      <c r="C78" s="73" t="s">
        <v>17</v>
      </c>
      <c r="D78" s="483" t="s">
        <v>23</v>
      </c>
      <c r="E78" s="39">
        <f>76+152</f>
        <v>228</v>
      </c>
      <c r="F78" s="39"/>
      <c r="G78" s="39">
        <f>7+28</f>
        <v>35</v>
      </c>
      <c r="H78" s="39">
        <f>1+2+19+63</f>
        <v>85</v>
      </c>
      <c r="I78" s="39"/>
      <c r="J78" s="39">
        <f>17</f>
        <v>17</v>
      </c>
      <c r="K78" s="39">
        <f>7+22</f>
        <v>29</v>
      </c>
      <c r="L78" s="39"/>
      <c r="M78" s="39">
        <f>9+10+1</f>
        <v>20</v>
      </c>
      <c r="N78" s="39">
        <v>12</v>
      </c>
      <c r="O78" s="39"/>
      <c r="P78" s="301">
        <v>2</v>
      </c>
      <c r="Q78" s="318"/>
      <c r="R78" s="310"/>
    </row>
    <row r="79" spans="1:18" ht="15" thickBot="1" x14ac:dyDescent="0.35">
      <c r="A79" s="802"/>
      <c r="B79" s="805"/>
      <c r="C79" s="73" t="s">
        <v>18</v>
      </c>
      <c r="D79" s="483" t="s">
        <v>24</v>
      </c>
      <c r="E79" s="39">
        <f>4+20</f>
        <v>24</v>
      </c>
      <c r="F79" s="39"/>
      <c r="G79" s="39">
        <v>0</v>
      </c>
      <c r="H79" s="39">
        <f>1+9</f>
        <v>10</v>
      </c>
      <c r="I79" s="39"/>
      <c r="J79" s="39">
        <v>0</v>
      </c>
      <c r="K79" s="39">
        <f>2+1</f>
        <v>3</v>
      </c>
      <c r="L79" s="39"/>
      <c r="M79" s="39">
        <f>1</f>
        <v>1</v>
      </c>
      <c r="N79" s="39">
        <v>3</v>
      </c>
      <c r="O79" s="39"/>
      <c r="P79" s="301">
        <v>0</v>
      </c>
      <c r="Q79" s="309"/>
      <c r="R79" s="311"/>
    </row>
    <row r="80" spans="1:18" ht="15" thickBot="1" x14ac:dyDescent="0.35">
      <c r="A80" s="802"/>
      <c r="B80" s="805"/>
      <c r="C80" s="40"/>
      <c r="D80" s="483" t="s">
        <v>21</v>
      </c>
      <c r="E80" s="39">
        <f>SUM(E78:E79)</f>
        <v>252</v>
      </c>
      <c r="F80" s="39"/>
      <c r="G80" s="39">
        <f>SUM(G78:G79)</f>
        <v>35</v>
      </c>
      <c r="H80" s="39">
        <f>SUM(H78:H79)</f>
        <v>95</v>
      </c>
      <c r="I80" s="39"/>
      <c r="J80" s="39">
        <f>SUM(J78:J79)</f>
        <v>17</v>
      </c>
      <c r="K80" s="39">
        <f>SUM(K78:K79)</f>
        <v>32</v>
      </c>
      <c r="L80" s="39"/>
      <c r="M80" s="39">
        <f>SUM(M78:M79)</f>
        <v>21</v>
      </c>
      <c r="N80" s="39">
        <f>SUM(N78:N79)</f>
        <v>15</v>
      </c>
      <c r="O80" s="39"/>
      <c r="P80" s="301">
        <f>SUM(P78:P79)</f>
        <v>2</v>
      </c>
      <c r="Q80" s="312"/>
      <c r="R80" s="313"/>
    </row>
    <row r="81" spans="1:18" ht="27.75" customHeight="1" thickBot="1" x14ac:dyDescent="0.35">
      <c r="A81" s="803"/>
      <c r="B81" s="806"/>
      <c r="C81" s="799" t="s">
        <v>22</v>
      </c>
      <c r="D81" s="794"/>
      <c r="E81" s="39">
        <v>2</v>
      </c>
      <c r="F81" s="39"/>
      <c r="G81" s="39">
        <v>2</v>
      </c>
      <c r="H81" s="39">
        <v>2</v>
      </c>
      <c r="I81" s="39"/>
      <c r="J81" s="39">
        <v>2</v>
      </c>
      <c r="K81" s="39">
        <v>2</v>
      </c>
      <c r="L81" s="39"/>
      <c r="M81" s="39">
        <v>2</v>
      </c>
      <c r="N81" s="39">
        <v>2</v>
      </c>
      <c r="O81" s="39"/>
      <c r="P81" s="39">
        <v>2</v>
      </c>
      <c r="Q81" s="333"/>
      <c r="R81" s="334"/>
    </row>
    <row r="82" spans="1:18" ht="16.5" customHeight="1" thickBot="1" x14ac:dyDescent="0.35">
      <c r="A82" s="801" t="s">
        <v>133</v>
      </c>
      <c r="B82" s="790" t="s">
        <v>134</v>
      </c>
      <c r="C82" s="73" t="s">
        <v>17</v>
      </c>
      <c r="D82" s="483" t="s">
        <v>23</v>
      </c>
      <c r="E82" s="39">
        <f>1314+2119+366+23+90+10</f>
        <v>3922</v>
      </c>
      <c r="F82" s="39"/>
      <c r="G82" s="39">
        <f>365+708+101+11+44+2</f>
        <v>1231</v>
      </c>
      <c r="H82" s="39">
        <f>367+577+100+48+24+11+19+1</f>
        <v>1147</v>
      </c>
      <c r="I82" s="39"/>
      <c r="J82" s="39">
        <f>185+336+52+6+22+1</f>
        <v>602</v>
      </c>
      <c r="K82" s="39">
        <f>149+252+38+3+42</f>
        <v>484</v>
      </c>
      <c r="L82" s="39"/>
      <c r="M82" s="39">
        <f>198+327+40+1+4</f>
        <v>570</v>
      </c>
      <c r="N82" s="39">
        <v>238</v>
      </c>
      <c r="O82" s="39"/>
      <c r="P82" s="301">
        <v>69</v>
      </c>
      <c r="Q82" s="315"/>
      <c r="R82" s="316"/>
    </row>
    <row r="83" spans="1:18" ht="15" thickBot="1" x14ac:dyDescent="0.35">
      <c r="A83" s="802"/>
      <c r="B83" s="791"/>
      <c r="C83" s="73" t="s">
        <v>18</v>
      </c>
      <c r="D83" s="483" t="s">
        <v>24</v>
      </c>
      <c r="E83" s="39">
        <f>199+300+13</f>
        <v>512</v>
      </c>
      <c r="F83" s="39"/>
      <c r="G83" s="39">
        <f>9+37+2</f>
        <v>48</v>
      </c>
      <c r="H83" s="39">
        <f>77+93+6+1+2</f>
        <v>179</v>
      </c>
      <c r="I83" s="39"/>
      <c r="J83" s="39">
        <f>8+21+1</f>
        <v>30</v>
      </c>
      <c r="K83" s="39">
        <f>31+48+13</f>
        <v>92</v>
      </c>
      <c r="L83" s="39"/>
      <c r="M83" s="39">
        <f>1+10+1</f>
        <v>12</v>
      </c>
      <c r="N83" s="39">
        <v>25</v>
      </c>
      <c r="O83" s="39"/>
      <c r="P83" s="301">
        <v>3</v>
      </c>
      <c r="Q83" s="314"/>
      <c r="R83" s="308"/>
    </row>
    <row r="84" spans="1:18" ht="15" thickBot="1" x14ac:dyDescent="0.35">
      <c r="A84" s="802"/>
      <c r="B84" s="791"/>
      <c r="C84" s="40"/>
      <c r="D84" s="483" t="s">
        <v>21</v>
      </c>
      <c r="E84" s="39">
        <f>SUM(E82:E83)</f>
        <v>4434</v>
      </c>
      <c r="F84" s="39"/>
      <c r="G84" s="39">
        <f>SUM(G82:G83)</f>
        <v>1279</v>
      </c>
      <c r="H84" s="39">
        <f>SUM(H82:H83)</f>
        <v>1326</v>
      </c>
      <c r="I84" s="39"/>
      <c r="J84" s="39">
        <f>SUM(J82:J83)</f>
        <v>632</v>
      </c>
      <c r="K84" s="39">
        <f>SUM(K82:K83)</f>
        <v>576</v>
      </c>
      <c r="L84" s="39"/>
      <c r="M84" s="39">
        <f>SUM(M82:M83)</f>
        <v>582</v>
      </c>
      <c r="N84" s="39">
        <f>SUM(N82:N83)</f>
        <v>263</v>
      </c>
      <c r="O84" s="39"/>
      <c r="P84" s="301">
        <f>SUM(P82:P83)</f>
        <v>72</v>
      </c>
      <c r="Q84" s="317"/>
      <c r="R84" s="306"/>
    </row>
    <row r="85" spans="1:18" ht="15" thickBot="1" x14ac:dyDescent="0.35">
      <c r="A85" s="803"/>
      <c r="B85" s="792"/>
      <c r="C85" s="799" t="s">
        <v>22</v>
      </c>
      <c r="D85" s="794"/>
      <c r="E85" s="39">
        <v>32</v>
      </c>
      <c r="F85" s="39"/>
      <c r="G85" s="39">
        <v>48</v>
      </c>
      <c r="H85" s="39">
        <v>32</v>
      </c>
      <c r="I85" s="39"/>
      <c r="J85" s="39">
        <v>48</v>
      </c>
      <c r="K85" s="39">
        <v>41</v>
      </c>
      <c r="L85" s="39"/>
      <c r="M85" s="39">
        <v>41</v>
      </c>
      <c r="N85" s="39">
        <v>41</v>
      </c>
      <c r="O85" s="39"/>
      <c r="P85" s="301">
        <v>41</v>
      </c>
      <c r="Q85" s="333"/>
      <c r="R85" s="334"/>
    </row>
    <row r="86" spans="1:18" ht="16.5" customHeight="1" thickBot="1" x14ac:dyDescent="0.35">
      <c r="A86" s="801" t="s">
        <v>135</v>
      </c>
      <c r="B86" s="790" t="s">
        <v>136</v>
      </c>
      <c r="C86" s="73" t="s">
        <v>17</v>
      </c>
      <c r="D86" s="483" t="s">
        <v>23</v>
      </c>
      <c r="E86" s="39">
        <f>605+16</f>
        <v>621</v>
      </c>
      <c r="F86" s="39"/>
      <c r="G86" s="39">
        <f>214</f>
        <v>214</v>
      </c>
      <c r="H86" s="39">
        <f>190+8</f>
        <v>198</v>
      </c>
      <c r="I86" s="39"/>
      <c r="J86" s="39">
        <f>113</f>
        <v>113</v>
      </c>
      <c r="K86" s="39">
        <f>106</f>
        <v>106</v>
      </c>
      <c r="L86" s="39"/>
      <c r="M86" s="39">
        <f>86+1</f>
        <v>87</v>
      </c>
      <c r="N86" s="39">
        <v>23</v>
      </c>
      <c r="O86" s="39"/>
      <c r="P86" s="301">
        <v>12</v>
      </c>
      <c r="Q86" s="315"/>
      <c r="R86" s="316"/>
    </row>
    <row r="87" spans="1:18" ht="15" thickBot="1" x14ac:dyDescent="0.35">
      <c r="A87" s="802"/>
      <c r="B87" s="791"/>
      <c r="C87" s="73" t="s">
        <v>18</v>
      </c>
      <c r="D87" s="483" t="s">
        <v>24</v>
      </c>
      <c r="E87" s="39">
        <v>13</v>
      </c>
      <c r="F87" s="39"/>
      <c r="G87" s="39">
        <v>4</v>
      </c>
      <c r="H87" s="39">
        <f>12</f>
        <v>12</v>
      </c>
      <c r="I87" s="39"/>
      <c r="J87" s="39">
        <v>2</v>
      </c>
      <c r="K87" s="39">
        <v>11</v>
      </c>
      <c r="L87" s="39"/>
      <c r="M87" s="39">
        <v>1</v>
      </c>
      <c r="N87" s="39">
        <v>2</v>
      </c>
      <c r="O87" s="39"/>
      <c r="P87" s="301">
        <v>0</v>
      </c>
      <c r="Q87" s="314"/>
      <c r="R87" s="308"/>
    </row>
    <row r="88" spans="1:18" ht="15" thickBot="1" x14ac:dyDescent="0.35">
      <c r="A88" s="802"/>
      <c r="B88" s="791"/>
      <c r="C88" s="40"/>
      <c r="D88" s="483" t="s">
        <v>21</v>
      </c>
      <c r="E88" s="39">
        <f>SUM(E86:E87)</f>
        <v>634</v>
      </c>
      <c r="F88" s="39"/>
      <c r="G88" s="39">
        <f>SUM(G86:G87)</f>
        <v>218</v>
      </c>
      <c r="H88" s="39">
        <f>SUM(H86:H87)</f>
        <v>210</v>
      </c>
      <c r="I88" s="39"/>
      <c r="J88" s="39">
        <f>SUM(J86:J87)</f>
        <v>115</v>
      </c>
      <c r="K88" s="39">
        <f>SUM(K86:K87)</f>
        <v>117</v>
      </c>
      <c r="L88" s="39"/>
      <c r="M88" s="39">
        <f>SUM(M86:M87)</f>
        <v>88</v>
      </c>
      <c r="N88" s="39">
        <f>SUM(N86:N87)</f>
        <v>25</v>
      </c>
      <c r="O88" s="39"/>
      <c r="P88" s="301">
        <f>SUM(P86:P87)</f>
        <v>12</v>
      </c>
      <c r="Q88" s="317"/>
      <c r="R88" s="306"/>
    </row>
    <row r="89" spans="1:18" ht="15" thickBot="1" x14ac:dyDescent="0.35">
      <c r="A89" s="803"/>
      <c r="B89" s="792"/>
      <c r="C89" s="799" t="s">
        <v>22</v>
      </c>
      <c r="D89" s="794"/>
      <c r="E89" s="39">
        <v>5</v>
      </c>
      <c r="F89" s="39"/>
      <c r="G89" s="39">
        <v>5</v>
      </c>
      <c r="H89" s="39">
        <v>5</v>
      </c>
      <c r="I89" s="39"/>
      <c r="J89" s="39">
        <v>5</v>
      </c>
      <c r="K89" s="39">
        <v>5</v>
      </c>
      <c r="L89" s="39"/>
      <c r="M89" s="39">
        <v>5</v>
      </c>
      <c r="N89" s="39">
        <v>5</v>
      </c>
      <c r="O89" s="39"/>
      <c r="P89" s="39">
        <v>5</v>
      </c>
      <c r="Q89" s="333"/>
      <c r="R89" s="334"/>
    </row>
    <row r="90" spans="1:18" ht="16.5" customHeight="1" thickBot="1" x14ac:dyDescent="0.35">
      <c r="A90" s="801" t="s">
        <v>137</v>
      </c>
      <c r="B90" s="790" t="s">
        <v>138</v>
      </c>
      <c r="C90" s="73" t="s">
        <v>17</v>
      </c>
      <c r="D90" s="483" t="s">
        <v>23</v>
      </c>
      <c r="E90" s="39">
        <f>70+62+139+8+2+29</f>
        <v>310</v>
      </c>
      <c r="F90" s="39"/>
      <c r="G90" s="39">
        <f>17+26+1+1</f>
        <v>45</v>
      </c>
      <c r="H90" s="39">
        <f>2+1+23+24+50+3+1+2</f>
        <v>106</v>
      </c>
      <c r="I90" s="39"/>
      <c r="J90" s="39">
        <f>10+15+1+1</f>
        <v>27</v>
      </c>
      <c r="K90" s="39">
        <f>9+10+24+2+7</f>
        <v>52</v>
      </c>
      <c r="L90" s="39"/>
      <c r="M90" s="39">
        <f>7+6+1</f>
        <v>14</v>
      </c>
      <c r="N90" s="39">
        <v>18</v>
      </c>
      <c r="O90" s="39"/>
      <c r="P90" s="301">
        <v>3</v>
      </c>
      <c r="Q90" s="315"/>
      <c r="R90" s="316"/>
    </row>
    <row r="91" spans="1:18" ht="15" thickBot="1" x14ac:dyDescent="0.35">
      <c r="A91" s="802"/>
      <c r="B91" s="791"/>
      <c r="C91" s="73" t="s">
        <v>18</v>
      </c>
      <c r="D91" s="483" t="s">
        <v>24</v>
      </c>
      <c r="E91" s="39">
        <f>3+2+27</f>
        <v>32</v>
      </c>
      <c r="F91" s="39"/>
      <c r="G91" s="39">
        <v>7</v>
      </c>
      <c r="H91" s="39">
        <f>1+11</f>
        <v>12</v>
      </c>
      <c r="I91" s="39"/>
      <c r="J91" s="39">
        <v>4</v>
      </c>
      <c r="K91" s="39">
        <f>1+1+4</f>
        <v>6</v>
      </c>
      <c r="L91" s="39"/>
      <c r="M91" s="39">
        <v>1</v>
      </c>
      <c r="N91" s="39">
        <v>4</v>
      </c>
      <c r="O91" s="39"/>
      <c r="P91" s="301">
        <v>0</v>
      </c>
      <c r="Q91" s="317"/>
      <c r="R91" s="306"/>
    </row>
    <row r="92" spans="1:18" ht="15" thickBot="1" x14ac:dyDescent="0.35">
      <c r="A92" s="802"/>
      <c r="B92" s="791"/>
      <c r="C92" s="40"/>
      <c r="D92" s="483" t="s">
        <v>21</v>
      </c>
      <c r="E92" s="39">
        <f>SUM(E90:E91)</f>
        <v>342</v>
      </c>
      <c r="F92" s="39"/>
      <c r="G92" s="39">
        <f>SUM(G90:G91)</f>
        <v>52</v>
      </c>
      <c r="H92" s="39">
        <f>SUM(H90:H91)</f>
        <v>118</v>
      </c>
      <c r="I92" s="39"/>
      <c r="J92" s="39">
        <f>SUM(J90:J91)</f>
        <v>31</v>
      </c>
      <c r="K92" s="39">
        <f>SUM(K90:K91)</f>
        <v>58</v>
      </c>
      <c r="L92" s="39"/>
      <c r="M92" s="39">
        <f>SUM(M90:M91)</f>
        <v>15</v>
      </c>
      <c r="N92" s="39">
        <f>SUM(N90:N91)</f>
        <v>22</v>
      </c>
      <c r="O92" s="39"/>
      <c r="P92" s="301">
        <f>SUM(P90:P91)</f>
        <v>3</v>
      </c>
      <c r="Q92" s="339"/>
      <c r="R92" s="331"/>
    </row>
    <row r="93" spans="1:18" ht="15" thickBot="1" x14ac:dyDescent="0.35">
      <c r="A93" s="803"/>
      <c r="B93" s="792"/>
      <c r="C93" s="799" t="s">
        <v>22</v>
      </c>
      <c r="D93" s="794"/>
      <c r="E93" s="39">
        <v>3</v>
      </c>
      <c r="F93" s="39"/>
      <c r="G93" s="39">
        <v>2</v>
      </c>
      <c r="H93" s="39">
        <v>3</v>
      </c>
      <c r="I93" s="39"/>
      <c r="J93" s="39">
        <v>2</v>
      </c>
      <c r="K93" s="39">
        <v>3</v>
      </c>
      <c r="L93" s="39"/>
      <c r="M93" s="39">
        <v>2</v>
      </c>
      <c r="N93" s="39">
        <v>3</v>
      </c>
      <c r="O93" s="39"/>
      <c r="P93" s="39">
        <v>2</v>
      </c>
      <c r="Q93" s="333"/>
      <c r="R93" s="334"/>
    </row>
    <row r="94" spans="1:18" ht="16.5" customHeight="1" thickBot="1" x14ac:dyDescent="0.35">
      <c r="A94" s="801" t="s">
        <v>139</v>
      </c>
      <c r="B94" s="790" t="s">
        <v>140</v>
      </c>
      <c r="C94" s="73" t="s">
        <v>17</v>
      </c>
      <c r="D94" s="483" t="s">
        <v>23</v>
      </c>
      <c r="E94" s="39"/>
      <c r="F94" s="39"/>
      <c r="G94" s="39"/>
      <c r="H94" s="39"/>
      <c r="I94" s="39"/>
      <c r="J94" s="39"/>
      <c r="K94" s="39"/>
      <c r="L94" s="39"/>
      <c r="M94" s="39"/>
      <c r="N94" s="39"/>
      <c r="O94" s="39"/>
      <c r="P94" s="301"/>
      <c r="Q94" s="315"/>
      <c r="R94" s="310"/>
    </row>
    <row r="95" spans="1:18" ht="15" thickBot="1" x14ac:dyDescent="0.35">
      <c r="A95" s="802"/>
      <c r="B95" s="791"/>
      <c r="C95" s="73" t="s">
        <v>18</v>
      </c>
      <c r="D95" s="483" t="s">
        <v>24</v>
      </c>
      <c r="E95" s="39"/>
      <c r="F95" s="39"/>
      <c r="G95" s="39"/>
      <c r="H95" s="39"/>
      <c r="I95" s="39"/>
      <c r="J95" s="39"/>
      <c r="K95" s="39"/>
      <c r="L95" s="39"/>
      <c r="M95" s="39"/>
      <c r="N95" s="39"/>
      <c r="O95" s="39"/>
      <c r="P95" s="301"/>
      <c r="Q95" s="317"/>
      <c r="R95" s="313"/>
    </row>
    <row r="96" spans="1:18" ht="15" thickBot="1" x14ac:dyDescent="0.35">
      <c r="A96" s="802"/>
      <c r="B96" s="791"/>
      <c r="C96" s="40"/>
      <c r="D96" s="483" t="s">
        <v>21</v>
      </c>
      <c r="E96" s="39"/>
      <c r="F96" s="39"/>
      <c r="G96" s="39"/>
      <c r="H96" s="39"/>
      <c r="I96" s="39"/>
      <c r="J96" s="39"/>
      <c r="K96" s="39"/>
      <c r="L96" s="39"/>
      <c r="M96" s="39"/>
      <c r="N96" s="39"/>
      <c r="O96" s="39"/>
      <c r="P96" s="301"/>
      <c r="Q96" s="339"/>
      <c r="R96" s="331"/>
    </row>
    <row r="97" spans="1:18" ht="15" thickBot="1" x14ac:dyDescent="0.35">
      <c r="A97" s="803"/>
      <c r="B97" s="792"/>
      <c r="C97" s="799" t="s">
        <v>22</v>
      </c>
      <c r="D97" s="794"/>
      <c r="E97" s="39"/>
      <c r="F97" s="39"/>
      <c r="G97" s="39"/>
      <c r="H97" s="39"/>
      <c r="I97" s="39"/>
      <c r="J97" s="39"/>
      <c r="K97" s="39"/>
      <c r="L97" s="39"/>
      <c r="M97" s="39"/>
      <c r="N97" s="39"/>
      <c r="O97" s="39"/>
      <c r="P97" s="301"/>
      <c r="Q97" s="333"/>
      <c r="R97" s="334"/>
    </row>
    <row r="98" spans="1:18" ht="16.5" customHeight="1" thickBot="1" x14ac:dyDescent="0.35">
      <c r="A98" s="801" t="s">
        <v>141</v>
      </c>
      <c r="B98" s="790" t="s">
        <v>142</v>
      </c>
      <c r="C98" s="73" t="s">
        <v>17</v>
      </c>
      <c r="D98" s="483" t="s">
        <v>23</v>
      </c>
      <c r="E98" s="39"/>
      <c r="F98" s="39"/>
      <c r="G98" s="39"/>
      <c r="H98" s="39"/>
      <c r="I98" s="39"/>
      <c r="J98" s="39"/>
      <c r="K98" s="39"/>
      <c r="L98" s="39"/>
      <c r="M98" s="39"/>
      <c r="N98" s="39"/>
      <c r="O98" s="39"/>
      <c r="P98" s="301"/>
      <c r="Q98" s="317"/>
      <c r="R98" s="306"/>
    </row>
    <row r="99" spans="1:18" ht="15" thickBot="1" x14ac:dyDescent="0.35">
      <c r="A99" s="802"/>
      <c r="B99" s="791"/>
      <c r="C99" s="73" t="s">
        <v>18</v>
      </c>
      <c r="D99" s="483" t="s">
        <v>24</v>
      </c>
      <c r="E99" s="39"/>
      <c r="F99" s="39"/>
      <c r="G99" s="39"/>
      <c r="H99" s="39"/>
      <c r="I99" s="39"/>
      <c r="J99" s="39"/>
      <c r="K99" s="39"/>
      <c r="L99" s="39"/>
      <c r="M99" s="39"/>
      <c r="N99" s="39"/>
      <c r="O99" s="39"/>
      <c r="P99" s="301"/>
      <c r="Q99" s="314"/>
      <c r="R99" s="319"/>
    </row>
    <row r="100" spans="1:18" ht="15" thickBot="1" x14ac:dyDescent="0.35">
      <c r="A100" s="802"/>
      <c r="B100" s="791"/>
      <c r="C100" s="40"/>
      <c r="D100" s="483" t="s">
        <v>21</v>
      </c>
      <c r="E100" s="39"/>
      <c r="F100" s="39"/>
      <c r="G100" s="39"/>
      <c r="H100" s="39"/>
      <c r="I100" s="39"/>
      <c r="J100" s="39"/>
      <c r="K100" s="39"/>
      <c r="L100" s="39"/>
      <c r="M100" s="39"/>
      <c r="N100" s="39"/>
      <c r="O100" s="39"/>
      <c r="P100" s="301"/>
      <c r="Q100" s="326"/>
      <c r="R100" s="321"/>
    </row>
    <row r="101" spans="1:18" ht="15" thickBot="1" x14ac:dyDescent="0.35">
      <c r="A101" s="803"/>
      <c r="B101" s="792"/>
      <c r="C101" s="799" t="s">
        <v>22</v>
      </c>
      <c r="D101" s="794"/>
      <c r="E101" s="39"/>
      <c r="F101" s="39"/>
      <c r="G101" s="39"/>
      <c r="H101" s="39"/>
      <c r="I101" s="39"/>
      <c r="J101" s="39"/>
      <c r="K101" s="39"/>
      <c r="L101" s="39"/>
      <c r="M101" s="39"/>
      <c r="N101" s="39"/>
      <c r="O101" s="39"/>
      <c r="P101" s="301"/>
      <c r="Q101" s="340"/>
      <c r="R101" s="341"/>
    </row>
    <row r="102" spans="1:18" ht="16.5" customHeight="1" thickBot="1" x14ac:dyDescent="0.35">
      <c r="A102" s="801" t="s">
        <v>143</v>
      </c>
      <c r="B102" s="790" t="s">
        <v>144</v>
      </c>
      <c r="C102" s="73" t="s">
        <v>17</v>
      </c>
      <c r="D102" s="483" t="s">
        <v>23</v>
      </c>
      <c r="E102" s="39"/>
      <c r="F102" s="39"/>
      <c r="G102" s="39"/>
      <c r="H102" s="39"/>
      <c r="I102" s="39"/>
      <c r="J102" s="39"/>
      <c r="K102" s="39"/>
      <c r="L102" s="39"/>
      <c r="M102" s="39"/>
      <c r="N102" s="39"/>
      <c r="O102" s="39"/>
      <c r="P102" s="301"/>
      <c r="Q102" s="147"/>
      <c r="R102" s="148"/>
    </row>
    <row r="103" spans="1:18" ht="15" thickBot="1" x14ac:dyDescent="0.35">
      <c r="A103" s="802"/>
      <c r="B103" s="791"/>
      <c r="C103" s="73" t="s">
        <v>18</v>
      </c>
      <c r="D103" s="483" t="s">
        <v>24</v>
      </c>
      <c r="E103" s="39"/>
      <c r="F103" s="39"/>
      <c r="G103" s="39"/>
      <c r="H103" s="39"/>
      <c r="I103" s="39"/>
      <c r="J103" s="39"/>
      <c r="K103" s="39"/>
      <c r="L103" s="39"/>
      <c r="M103" s="39"/>
      <c r="N103" s="39"/>
      <c r="O103" s="39"/>
      <c r="P103" s="301"/>
      <c r="Q103" s="66"/>
      <c r="R103" s="23"/>
    </row>
    <row r="104" spans="1:18" ht="15" thickBot="1" x14ac:dyDescent="0.35">
      <c r="A104" s="802"/>
      <c r="B104" s="791"/>
      <c r="C104" s="40"/>
      <c r="D104" s="483" t="s">
        <v>21</v>
      </c>
      <c r="E104" s="39"/>
      <c r="F104" s="39"/>
      <c r="G104" s="39"/>
      <c r="H104" s="39"/>
      <c r="I104" s="39"/>
      <c r="J104" s="39"/>
      <c r="K104" s="39"/>
      <c r="L104" s="39"/>
      <c r="M104" s="39"/>
      <c r="N104" s="39"/>
      <c r="O104" s="39"/>
      <c r="P104" s="301"/>
      <c r="Q104" s="320"/>
      <c r="R104" s="321"/>
    </row>
    <row r="105" spans="1:18" ht="15" thickBot="1" x14ac:dyDescent="0.35">
      <c r="A105" s="803"/>
      <c r="B105" s="792"/>
      <c r="C105" s="799" t="s">
        <v>22</v>
      </c>
      <c r="D105" s="794"/>
      <c r="E105" s="39"/>
      <c r="F105" s="39"/>
      <c r="G105" s="39"/>
      <c r="H105" s="39"/>
      <c r="I105" s="39"/>
      <c r="J105" s="39"/>
      <c r="K105" s="39"/>
      <c r="L105" s="39"/>
      <c r="M105" s="39"/>
      <c r="N105" s="39"/>
      <c r="O105" s="39"/>
      <c r="P105" s="301"/>
      <c r="Q105" s="340"/>
      <c r="R105" s="341"/>
    </row>
    <row r="106" spans="1:18" ht="16.5" customHeight="1" thickBot="1" x14ac:dyDescent="0.35">
      <c r="A106" s="801" t="s">
        <v>145</v>
      </c>
      <c r="B106" s="790" t="s">
        <v>146</v>
      </c>
      <c r="C106" s="73" t="s">
        <v>17</v>
      </c>
      <c r="D106" s="483" t="s">
        <v>23</v>
      </c>
      <c r="E106" s="39"/>
      <c r="F106" s="39"/>
      <c r="G106" s="39"/>
      <c r="H106" s="39"/>
      <c r="I106" s="39"/>
      <c r="J106" s="39"/>
      <c r="K106" s="39"/>
      <c r="L106" s="39"/>
      <c r="M106" s="39"/>
      <c r="N106" s="39"/>
      <c r="O106" s="39"/>
      <c r="P106" s="301"/>
      <c r="Q106" s="147"/>
      <c r="R106" s="148"/>
    </row>
    <row r="107" spans="1:18" ht="15" thickBot="1" x14ac:dyDescent="0.35">
      <c r="A107" s="802"/>
      <c r="B107" s="791"/>
      <c r="C107" s="73" t="s">
        <v>18</v>
      </c>
      <c r="D107" s="483" t="s">
        <v>24</v>
      </c>
      <c r="E107" s="39"/>
      <c r="F107" s="39"/>
      <c r="G107" s="39"/>
      <c r="H107" s="39"/>
      <c r="I107" s="39"/>
      <c r="J107" s="39"/>
      <c r="K107" s="39"/>
      <c r="L107" s="39"/>
      <c r="M107" s="39"/>
      <c r="N107" s="39"/>
      <c r="O107" s="39"/>
      <c r="P107" s="301"/>
      <c r="Q107" s="66"/>
      <c r="R107" s="23"/>
    </row>
    <row r="108" spans="1:18" ht="15" thickBot="1" x14ac:dyDescent="0.35">
      <c r="A108" s="802"/>
      <c r="B108" s="791"/>
      <c r="C108" s="40"/>
      <c r="D108" s="483" t="s">
        <v>21</v>
      </c>
      <c r="E108" s="39"/>
      <c r="F108" s="39"/>
      <c r="G108" s="39"/>
      <c r="H108" s="39"/>
      <c r="I108" s="39"/>
      <c r="J108" s="39"/>
      <c r="K108" s="39"/>
      <c r="L108" s="39"/>
      <c r="M108" s="39"/>
      <c r="N108" s="39"/>
      <c r="O108" s="39"/>
      <c r="P108" s="301"/>
      <c r="Q108" s="320"/>
      <c r="R108" s="321"/>
    </row>
    <row r="109" spans="1:18" ht="15" thickBot="1" x14ac:dyDescent="0.35">
      <c r="A109" s="803"/>
      <c r="B109" s="792"/>
      <c r="C109" s="799" t="s">
        <v>22</v>
      </c>
      <c r="D109" s="794"/>
      <c r="E109" s="39"/>
      <c r="F109" s="39"/>
      <c r="G109" s="39"/>
      <c r="H109" s="39"/>
      <c r="I109" s="39"/>
      <c r="J109" s="39"/>
      <c r="K109" s="39"/>
      <c r="L109" s="39"/>
      <c r="M109" s="39"/>
      <c r="N109" s="39"/>
      <c r="O109" s="39"/>
      <c r="P109" s="301"/>
      <c r="Q109" s="340"/>
      <c r="R109" s="341"/>
    </row>
    <row r="110" spans="1:18" ht="16.5" customHeight="1" thickBot="1" x14ac:dyDescent="0.35">
      <c r="A110" s="801" t="s">
        <v>147</v>
      </c>
      <c r="B110" s="804" t="s">
        <v>148</v>
      </c>
      <c r="C110" s="73" t="s">
        <v>17</v>
      </c>
      <c r="D110" s="483" t="s">
        <v>23</v>
      </c>
      <c r="E110" s="39"/>
      <c r="F110" s="39"/>
      <c r="G110" s="39"/>
      <c r="H110" s="39"/>
      <c r="I110" s="39"/>
      <c r="J110" s="39"/>
      <c r="K110" s="39"/>
      <c r="L110" s="39"/>
      <c r="M110" s="39"/>
      <c r="N110" s="39"/>
      <c r="O110" s="39"/>
      <c r="P110" s="301"/>
      <c r="Q110" s="147"/>
      <c r="R110" s="148"/>
    </row>
    <row r="111" spans="1:18" ht="15" thickBot="1" x14ac:dyDescent="0.35">
      <c r="A111" s="802"/>
      <c r="B111" s="805"/>
      <c r="C111" s="73" t="s">
        <v>18</v>
      </c>
      <c r="D111" s="483" t="s">
        <v>24</v>
      </c>
      <c r="E111" s="39"/>
      <c r="F111" s="39"/>
      <c r="G111" s="39"/>
      <c r="H111" s="39"/>
      <c r="I111" s="39"/>
      <c r="J111" s="39"/>
      <c r="K111" s="39"/>
      <c r="L111" s="39"/>
      <c r="M111" s="39"/>
      <c r="N111" s="39"/>
      <c r="O111" s="39"/>
      <c r="P111" s="301"/>
      <c r="Q111" s="66"/>
      <c r="R111" s="23"/>
    </row>
    <row r="112" spans="1:18" ht="15" thickBot="1" x14ac:dyDescent="0.35">
      <c r="A112" s="802"/>
      <c r="B112" s="805"/>
      <c r="C112" s="40"/>
      <c r="D112" s="483" t="s">
        <v>21</v>
      </c>
      <c r="E112" s="39"/>
      <c r="F112" s="39"/>
      <c r="G112" s="39"/>
      <c r="H112" s="39"/>
      <c r="I112" s="39"/>
      <c r="J112" s="39"/>
      <c r="K112" s="39"/>
      <c r="L112" s="39"/>
      <c r="M112" s="39"/>
      <c r="N112" s="39"/>
      <c r="O112" s="39"/>
      <c r="P112" s="301"/>
      <c r="Q112" s="320"/>
      <c r="R112" s="321"/>
    </row>
    <row r="113" spans="1:18" ht="15" thickBot="1" x14ac:dyDescent="0.35">
      <c r="A113" s="803"/>
      <c r="B113" s="806"/>
      <c r="C113" s="799" t="s">
        <v>22</v>
      </c>
      <c r="D113" s="794"/>
      <c r="E113" s="39"/>
      <c r="F113" s="39"/>
      <c r="G113" s="39"/>
      <c r="H113" s="39"/>
      <c r="I113" s="39"/>
      <c r="J113" s="39"/>
      <c r="K113" s="39"/>
      <c r="L113" s="39"/>
      <c r="M113" s="39"/>
      <c r="N113" s="39"/>
      <c r="O113" s="39"/>
      <c r="P113" s="301"/>
      <c r="Q113" s="340"/>
      <c r="R113" s="341"/>
    </row>
    <row r="114" spans="1:18" ht="16.5" customHeight="1" thickBot="1" x14ac:dyDescent="0.35">
      <c r="A114" s="801" t="s">
        <v>149</v>
      </c>
      <c r="B114" s="804" t="s">
        <v>150</v>
      </c>
      <c r="C114" s="73" t="s">
        <v>17</v>
      </c>
      <c r="D114" s="483" t="s">
        <v>23</v>
      </c>
      <c r="E114" s="39"/>
      <c r="F114" s="39"/>
      <c r="G114" s="39"/>
      <c r="H114" s="39"/>
      <c r="I114" s="39"/>
      <c r="J114" s="39"/>
      <c r="K114" s="39"/>
      <c r="L114" s="39"/>
      <c r="M114" s="39"/>
      <c r="N114" s="39"/>
      <c r="O114" s="39"/>
      <c r="P114" s="301"/>
      <c r="Q114" s="147"/>
      <c r="R114" s="148"/>
    </row>
    <row r="115" spans="1:18" ht="15" thickBot="1" x14ac:dyDescent="0.35">
      <c r="A115" s="802"/>
      <c r="B115" s="805"/>
      <c r="C115" s="73" t="s">
        <v>18</v>
      </c>
      <c r="D115" s="483" t="s">
        <v>24</v>
      </c>
      <c r="E115" s="39"/>
      <c r="F115" s="39"/>
      <c r="G115" s="39"/>
      <c r="H115" s="39"/>
      <c r="I115" s="39"/>
      <c r="J115" s="39"/>
      <c r="K115" s="39"/>
      <c r="L115" s="39"/>
      <c r="M115" s="39"/>
      <c r="N115" s="39"/>
      <c r="O115" s="39"/>
      <c r="P115" s="301"/>
      <c r="Q115" s="66"/>
      <c r="R115" s="23"/>
    </row>
    <row r="116" spans="1:18" ht="15" thickBot="1" x14ac:dyDescent="0.35">
      <c r="A116" s="802"/>
      <c r="B116" s="805"/>
      <c r="C116" s="40"/>
      <c r="D116" s="483" t="s">
        <v>21</v>
      </c>
      <c r="E116" s="39"/>
      <c r="F116" s="39"/>
      <c r="G116" s="39"/>
      <c r="H116" s="39"/>
      <c r="I116" s="39"/>
      <c r="J116" s="39"/>
      <c r="K116" s="39"/>
      <c r="L116" s="39"/>
      <c r="M116" s="39"/>
      <c r="N116" s="39"/>
      <c r="O116" s="39"/>
      <c r="P116" s="301"/>
      <c r="Q116" s="320"/>
      <c r="R116" s="321"/>
    </row>
    <row r="117" spans="1:18" ht="15" thickBot="1" x14ac:dyDescent="0.35">
      <c r="A117" s="803"/>
      <c r="B117" s="806"/>
      <c r="C117" s="799" t="s">
        <v>22</v>
      </c>
      <c r="D117" s="794"/>
      <c r="E117" s="39"/>
      <c r="F117" s="39"/>
      <c r="G117" s="39"/>
      <c r="H117" s="39"/>
      <c r="I117" s="39"/>
      <c r="J117" s="39"/>
      <c r="K117" s="39"/>
      <c r="L117" s="39"/>
      <c r="M117" s="39"/>
      <c r="N117" s="39"/>
      <c r="O117" s="39"/>
      <c r="P117" s="301"/>
      <c r="Q117" s="340"/>
      <c r="R117" s="341"/>
    </row>
    <row r="118" spans="1:18" ht="16.5" customHeight="1" thickBot="1" x14ac:dyDescent="0.35">
      <c r="A118" s="801" t="s">
        <v>151</v>
      </c>
      <c r="B118" s="790" t="s">
        <v>152</v>
      </c>
      <c r="C118" s="73" t="s">
        <v>17</v>
      </c>
      <c r="D118" s="483" t="s">
        <v>23</v>
      </c>
      <c r="E118" s="39"/>
      <c r="F118" s="39"/>
      <c r="G118" s="39"/>
      <c r="H118" s="39"/>
      <c r="I118" s="39"/>
      <c r="J118" s="39"/>
      <c r="K118" s="39"/>
      <c r="L118" s="39"/>
      <c r="M118" s="39"/>
      <c r="N118" s="39"/>
      <c r="O118" s="39"/>
      <c r="P118" s="301"/>
      <c r="Q118" s="147"/>
      <c r="R118" s="148"/>
    </row>
    <row r="119" spans="1:18" ht="15" thickBot="1" x14ac:dyDescent="0.35">
      <c r="A119" s="802"/>
      <c r="B119" s="791"/>
      <c r="C119" s="73" t="s">
        <v>18</v>
      </c>
      <c r="D119" s="483" t="s">
        <v>24</v>
      </c>
      <c r="E119" s="39"/>
      <c r="F119" s="39"/>
      <c r="G119" s="39"/>
      <c r="H119" s="39"/>
      <c r="I119" s="39"/>
      <c r="J119" s="39"/>
      <c r="K119" s="39"/>
      <c r="L119" s="39"/>
      <c r="M119" s="39"/>
      <c r="N119" s="39"/>
      <c r="O119" s="39"/>
      <c r="P119" s="301"/>
      <c r="Q119" s="66"/>
      <c r="R119" s="23"/>
    </row>
    <row r="120" spans="1:18" ht="15" thickBot="1" x14ac:dyDescent="0.35">
      <c r="A120" s="802"/>
      <c r="B120" s="791"/>
      <c r="C120" s="40"/>
      <c r="D120" s="483" t="s">
        <v>21</v>
      </c>
      <c r="E120" s="39"/>
      <c r="F120" s="39"/>
      <c r="G120" s="39"/>
      <c r="H120" s="39"/>
      <c r="I120" s="39"/>
      <c r="J120" s="39"/>
      <c r="K120" s="39"/>
      <c r="L120" s="39"/>
      <c r="M120" s="39"/>
      <c r="N120" s="39"/>
      <c r="O120" s="39"/>
      <c r="P120" s="301"/>
      <c r="Q120" s="320"/>
      <c r="R120" s="321"/>
    </row>
    <row r="121" spans="1:18" ht="15" thickBot="1" x14ac:dyDescent="0.35">
      <c r="A121" s="803"/>
      <c r="B121" s="792"/>
      <c r="C121" s="799" t="s">
        <v>22</v>
      </c>
      <c r="D121" s="794"/>
      <c r="E121" s="39"/>
      <c r="F121" s="39"/>
      <c r="G121" s="39"/>
      <c r="H121" s="39"/>
      <c r="I121" s="39"/>
      <c r="J121" s="39"/>
      <c r="K121" s="39"/>
      <c r="L121" s="39"/>
      <c r="M121" s="39"/>
      <c r="N121" s="39"/>
      <c r="O121" s="39"/>
      <c r="P121" s="301"/>
      <c r="Q121" s="340"/>
      <c r="R121" s="341"/>
    </row>
    <row r="122" spans="1:18" ht="16.5" customHeight="1" thickBot="1" x14ac:dyDescent="0.35">
      <c r="A122" s="801" t="s">
        <v>153</v>
      </c>
      <c r="B122" s="790" t="s">
        <v>154</v>
      </c>
      <c r="C122" s="73" t="s">
        <v>17</v>
      </c>
      <c r="D122" s="483" t="s">
        <v>23</v>
      </c>
      <c r="E122" s="39"/>
      <c r="F122" s="39"/>
      <c r="G122" s="39"/>
      <c r="H122" s="39"/>
      <c r="I122" s="39"/>
      <c r="J122" s="39"/>
      <c r="K122" s="39"/>
      <c r="L122" s="39"/>
      <c r="M122" s="39"/>
      <c r="N122" s="39"/>
      <c r="O122" s="39"/>
      <c r="P122" s="301"/>
      <c r="Q122" s="147"/>
      <c r="R122" s="148"/>
    </row>
    <row r="123" spans="1:18" ht="15" thickBot="1" x14ac:dyDescent="0.35">
      <c r="A123" s="802"/>
      <c r="B123" s="791"/>
      <c r="C123" s="73" t="s">
        <v>18</v>
      </c>
      <c r="D123" s="483" t="s">
        <v>24</v>
      </c>
      <c r="E123" s="39"/>
      <c r="F123" s="39"/>
      <c r="G123" s="39"/>
      <c r="H123" s="39"/>
      <c r="I123" s="39"/>
      <c r="J123" s="39"/>
      <c r="K123" s="39"/>
      <c r="L123" s="39"/>
      <c r="M123" s="39"/>
      <c r="N123" s="39"/>
      <c r="O123" s="39"/>
      <c r="P123" s="301"/>
      <c r="Q123" s="66"/>
      <c r="R123" s="23"/>
    </row>
    <row r="124" spans="1:18" ht="15" thickBot="1" x14ac:dyDescent="0.35">
      <c r="A124" s="802"/>
      <c r="B124" s="791"/>
      <c r="C124" s="40"/>
      <c r="D124" s="483" t="s">
        <v>21</v>
      </c>
      <c r="E124" s="39"/>
      <c r="F124" s="39"/>
      <c r="G124" s="39"/>
      <c r="H124" s="39"/>
      <c r="I124" s="39"/>
      <c r="J124" s="39"/>
      <c r="K124" s="39"/>
      <c r="L124" s="39"/>
      <c r="M124" s="39"/>
      <c r="N124" s="39"/>
      <c r="O124" s="39"/>
      <c r="P124" s="301"/>
      <c r="Q124" s="320"/>
      <c r="R124" s="321"/>
    </row>
    <row r="125" spans="1:18" ht="15" thickBot="1" x14ac:dyDescent="0.35">
      <c r="A125" s="803"/>
      <c r="B125" s="792"/>
      <c r="C125" s="799" t="s">
        <v>22</v>
      </c>
      <c r="D125" s="794"/>
      <c r="E125" s="39"/>
      <c r="F125" s="39"/>
      <c r="G125" s="39"/>
      <c r="H125" s="39"/>
      <c r="I125" s="39"/>
      <c r="J125" s="39"/>
      <c r="K125" s="39"/>
      <c r="L125" s="39"/>
      <c r="M125" s="39"/>
      <c r="N125" s="39"/>
      <c r="O125" s="39"/>
      <c r="P125" s="301"/>
      <c r="Q125" s="340"/>
      <c r="R125" s="341"/>
    </row>
    <row r="126" spans="1:18" ht="16.5" customHeight="1" thickBot="1" x14ac:dyDescent="0.35">
      <c r="A126" s="801" t="s">
        <v>155</v>
      </c>
      <c r="B126" s="790" t="s">
        <v>156</v>
      </c>
      <c r="C126" s="73" t="s">
        <v>17</v>
      </c>
      <c r="D126" s="483" t="s">
        <v>23</v>
      </c>
      <c r="E126" s="39"/>
      <c r="F126" s="39"/>
      <c r="G126" s="39"/>
      <c r="H126" s="39"/>
      <c r="I126" s="39"/>
      <c r="J126" s="39"/>
      <c r="K126" s="39"/>
      <c r="L126" s="39"/>
      <c r="M126" s="39"/>
      <c r="N126" s="39"/>
      <c r="O126" s="39"/>
      <c r="P126" s="301"/>
      <c r="Q126" s="147"/>
      <c r="R126" s="148"/>
    </row>
    <row r="127" spans="1:18" ht="15" thickBot="1" x14ac:dyDescent="0.35">
      <c r="A127" s="802"/>
      <c r="B127" s="791"/>
      <c r="C127" s="73" t="s">
        <v>18</v>
      </c>
      <c r="D127" s="483" t="s">
        <v>24</v>
      </c>
      <c r="E127" s="39"/>
      <c r="F127" s="39"/>
      <c r="G127" s="39"/>
      <c r="H127" s="39"/>
      <c r="I127" s="39"/>
      <c r="J127" s="39"/>
      <c r="K127" s="39"/>
      <c r="L127" s="39"/>
      <c r="M127" s="39"/>
      <c r="N127" s="39"/>
      <c r="O127" s="39"/>
      <c r="P127" s="301"/>
      <c r="Q127" s="66"/>
      <c r="R127" s="23"/>
    </row>
    <row r="128" spans="1:18" ht="15" thickBot="1" x14ac:dyDescent="0.35">
      <c r="A128" s="802"/>
      <c r="B128" s="791"/>
      <c r="C128" s="40"/>
      <c r="D128" s="483" t="s">
        <v>21</v>
      </c>
      <c r="E128" s="39"/>
      <c r="F128" s="39"/>
      <c r="G128" s="39"/>
      <c r="H128" s="39"/>
      <c r="I128" s="39"/>
      <c r="J128" s="39"/>
      <c r="K128" s="39"/>
      <c r="L128" s="39"/>
      <c r="M128" s="39"/>
      <c r="N128" s="39"/>
      <c r="O128" s="39"/>
      <c r="P128" s="301"/>
      <c r="Q128" s="320"/>
      <c r="R128" s="321"/>
    </row>
    <row r="129" spans="1:18" ht="15" thickBot="1" x14ac:dyDescent="0.35">
      <c r="A129" s="803"/>
      <c r="B129" s="792"/>
      <c r="C129" s="799" t="s">
        <v>22</v>
      </c>
      <c r="D129" s="794"/>
      <c r="E129" s="39"/>
      <c r="F129" s="39"/>
      <c r="G129" s="39"/>
      <c r="H129" s="39"/>
      <c r="I129" s="39"/>
      <c r="J129" s="39"/>
      <c r="K129" s="39"/>
      <c r="L129" s="39"/>
      <c r="M129" s="39"/>
      <c r="N129" s="39"/>
      <c r="O129" s="39"/>
      <c r="P129" s="301"/>
      <c r="Q129" s="340"/>
      <c r="R129" s="341"/>
    </row>
    <row r="130" spans="1:18" ht="16.5" customHeight="1" thickBot="1" x14ac:dyDescent="0.35">
      <c r="A130" s="801" t="s">
        <v>157</v>
      </c>
      <c r="B130" s="804" t="s">
        <v>158</v>
      </c>
      <c r="C130" s="73" t="s">
        <v>17</v>
      </c>
      <c r="D130" s="483" t="s">
        <v>23</v>
      </c>
      <c r="E130" s="39"/>
      <c r="F130" s="39"/>
      <c r="G130" s="39"/>
      <c r="H130" s="39"/>
      <c r="I130" s="39"/>
      <c r="J130" s="39"/>
      <c r="K130" s="39"/>
      <c r="L130" s="39"/>
      <c r="M130" s="39"/>
      <c r="N130" s="39"/>
      <c r="O130" s="39"/>
      <c r="P130" s="301"/>
      <c r="Q130" s="147"/>
      <c r="R130" s="148"/>
    </row>
    <row r="131" spans="1:18" ht="15" thickBot="1" x14ac:dyDescent="0.35">
      <c r="A131" s="802"/>
      <c r="B131" s="805"/>
      <c r="C131" s="73" t="s">
        <v>18</v>
      </c>
      <c r="D131" s="483" t="s">
        <v>24</v>
      </c>
      <c r="E131" s="39"/>
      <c r="F131" s="39"/>
      <c r="G131" s="39"/>
      <c r="H131" s="39"/>
      <c r="I131" s="39"/>
      <c r="J131" s="39"/>
      <c r="K131" s="39"/>
      <c r="L131" s="39"/>
      <c r="M131" s="39"/>
      <c r="N131" s="39"/>
      <c r="O131" s="39"/>
      <c r="P131" s="301"/>
      <c r="Q131" s="66"/>
      <c r="R131" s="23"/>
    </row>
    <row r="132" spans="1:18" ht="15" thickBot="1" x14ac:dyDescent="0.35">
      <c r="A132" s="802"/>
      <c r="B132" s="805"/>
      <c r="C132" s="40"/>
      <c r="D132" s="483" t="s">
        <v>21</v>
      </c>
      <c r="E132" s="39"/>
      <c r="F132" s="39"/>
      <c r="G132" s="39"/>
      <c r="H132" s="39"/>
      <c r="I132" s="39"/>
      <c r="J132" s="39"/>
      <c r="K132" s="39"/>
      <c r="L132" s="39"/>
      <c r="M132" s="39"/>
      <c r="N132" s="39"/>
      <c r="O132" s="39"/>
      <c r="P132" s="301"/>
      <c r="Q132" s="320"/>
      <c r="R132" s="321"/>
    </row>
    <row r="133" spans="1:18" ht="15" thickBot="1" x14ac:dyDescent="0.35">
      <c r="A133" s="803"/>
      <c r="B133" s="806"/>
      <c r="C133" s="799" t="s">
        <v>22</v>
      </c>
      <c r="D133" s="794"/>
      <c r="E133" s="39"/>
      <c r="F133" s="39"/>
      <c r="G133" s="39"/>
      <c r="H133" s="39"/>
      <c r="I133" s="39"/>
      <c r="J133" s="39"/>
      <c r="K133" s="39"/>
      <c r="L133" s="39"/>
      <c r="M133" s="39"/>
      <c r="N133" s="39"/>
      <c r="O133" s="39"/>
      <c r="P133" s="301"/>
      <c r="Q133" s="340"/>
      <c r="R133" s="341"/>
    </row>
    <row r="134" spans="1:18" ht="16.5" customHeight="1" thickBot="1" x14ac:dyDescent="0.35">
      <c r="A134" s="801" t="s">
        <v>159</v>
      </c>
      <c r="B134" s="804" t="s">
        <v>160</v>
      </c>
      <c r="C134" s="73" t="s">
        <v>17</v>
      </c>
      <c r="D134" s="483" t="s">
        <v>23</v>
      </c>
      <c r="E134" s="39"/>
      <c r="F134" s="39"/>
      <c r="G134" s="39"/>
      <c r="H134" s="39"/>
      <c r="I134" s="39"/>
      <c r="J134" s="39"/>
      <c r="K134" s="39"/>
      <c r="L134" s="39"/>
      <c r="M134" s="39"/>
      <c r="N134" s="39"/>
      <c r="O134" s="39"/>
      <c r="P134" s="301"/>
      <c r="Q134" s="147"/>
      <c r="R134" s="148"/>
    </row>
    <row r="135" spans="1:18" ht="15" thickBot="1" x14ac:dyDescent="0.35">
      <c r="A135" s="802"/>
      <c r="B135" s="805"/>
      <c r="C135" s="73" t="s">
        <v>18</v>
      </c>
      <c r="D135" s="483" t="s">
        <v>24</v>
      </c>
      <c r="E135" s="39"/>
      <c r="F135" s="39"/>
      <c r="G135" s="39"/>
      <c r="H135" s="39"/>
      <c r="I135" s="39"/>
      <c r="J135" s="39"/>
      <c r="K135" s="39"/>
      <c r="L135" s="39"/>
      <c r="M135" s="39"/>
      <c r="N135" s="39"/>
      <c r="O135" s="39"/>
      <c r="P135" s="301"/>
      <c r="Q135" s="66"/>
      <c r="R135" s="23"/>
    </row>
    <row r="136" spans="1:18" ht="15" thickBot="1" x14ac:dyDescent="0.35">
      <c r="A136" s="802"/>
      <c r="B136" s="805"/>
      <c r="C136" s="40"/>
      <c r="D136" s="483" t="s">
        <v>21</v>
      </c>
      <c r="E136" s="39"/>
      <c r="F136" s="39"/>
      <c r="G136" s="39"/>
      <c r="H136" s="39"/>
      <c r="I136" s="39"/>
      <c r="J136" s="39"/>
      <c r="K136" s="39"/>
      <c r="L136" s="39"/>
      <c r="M136" s="39"/>
      <c r="N136" s="39"/>
      <c r="O136" s="39"/>
      <c r="P136" s="301"/>
      <c r="Q136" s="320"/>
      <c r="R136" s="321"/>
    </row>
    <row r="137" spans="1:18" ht="15" thickBot="1" x14ac:dyDescent="0.35">
      <c r="A137" s="803"/>
      <c r="B137" s="806"/>
      <c r="C137" s="799" t="s">
        <v>22</v>
      </c>
      <c r="D137" s="794"/>
      <c r="E137" s="39"/>
      <c r="F137" s="39"/>
      <c r="G137" s="39"/>
      <c r="H137" s="39"/>
      <c r="I137" s="39"/>
      <c r="J137" s="39"/>
      <c r="K137" s="39"/>
      <c r="L137" s="39"/>
      <c r="M137" s="39"/>
      <c r="N137" s="39"/>
      <c r="O137" s="39"/>
      <c r="P137" s="301"/>
      <c r="Q137" s="340"/>
      <c r="R137" s="341"/>
    </row>
    <row r="138" spans="1:18" ht="15" thickBot="1" x14ac:dyDescent="0.35">
      <c r="A138" s="801" t="s">
        <v>161</v>
      </c>
      <c r="B138" s="790" t="s">
        <v>162</v>
      </c>
      <c r="C138" s="41" t="s">
        <v>17</v>
      </c>
      <c r="D138" s="32" t="s">
        <v>19</v>
      </c>
      <c r="E138" s="39">
        <f>29+228+2</f>
        <v>259</v>
      </c>
      <c r="F138" s="42"/>
      <c r="G138" s="39">
        <f>35+1</f>
        <v>36</v>
      </c>
      <c r="H138" s="39">
        <f>19+75+2</f>
        <v>96</v>
      </c>
      <c r="I138" s="39"/>
      <c r="J138" s="39">
        <f>16</f>
        <v>16</v>
      </c>
      <c r="K138" s="39">
        <v>40</v>
      </c>
      <c r="L138" s="39"/>
      <c r="M138" s="39">
        <v>22</v>
      </c>
      <c r="N138" s="39">
        <v>13</v>
      </c>
      <c r="O138" s="39"/>
      <c r="P138" s="301">
        <v>3</v>
      </c>
      <c r="Q138" s="147"/>
      <c r="R138" s="148"/>
    </row>
    <row r="139" spans="1:18" ht="15" thickBot="1" x14ac:dyDescent="0.35">
      <c r="A139" s="802"/>
      <c r="B139" s="791"/>
      <c r="C139" s="43" t="s">
        <v>18</v>
      </c>
      <c r="D139" s="73" t="s">
        <v>20</v>
      </c>
      <c r="E139" s="39">
        <f>30+56</f>
        <v>86</v>
      </c>
      <c r="F139" s="42"/>
      <c r="G139" s="39">
        <v>1</v>
      </c>
      <c r="H139" s="39">
        <f>23+42</f>
        <v>65</v>
      </c>
      <c r="I139" s="39"/>
      <c r="J139" s="39">
        <v>0</v>
      </c>
      <c r="K139" s="39">
        <v>1</v>
      </c>
      <c r="L139" s="39"/>
      <c r="M139" s="39">
        <v>3</v>
      </c>
      <c r="N139" s="39">
        <v>5</v>
      </c>
      <c r="O139" s="39"/>
      <c r="P139" s="301">
        <v>0</v>
      </c>
      <c r="Q139" s="66"/>
      <c r="R139" s="23"/>
    </row>
    <row r="140" spans="1:18" ht="15" thickBot="1" x14ac:dyDescent="0.35">
      <c r="A140" s="802"/>
      <c r="B140" s="791"/>
      <c r="C140" s="44"/>
      <c r="D140" s="32" t="s">
        <v>21</v>
      </c>
      <c r="E140" s="39">
        <f>SUM(E138:E139)</f>
        <v>345</v>
      </c>
      <c r="F140" s="42"/>
      <c r="G140" s="39">
        <f>SUM(G138:G139)</f>
        <v>37</v>
      </c>
      <c r="H140" s="39">
        <f>SUM(H138:H139)</f>
        <v>161</v>
      </c>
      <c r="I140" s="39"/>
      <c r="J140" s="39">
        <f>SUM(J138:J139)</f>
        <v>16</v>
      </c>
      <c r="K140" s="39">
        <f>SUM(K138:K139)</f>
        <v>41</v>
      </c>
      <c r="L140" s="39"/>
      <c r="M140" s="39">
        <f>SUM(M138:M139)</f>
        <v>25</v>
      </c>
      <c r="N140" s="39">
        <f>SUM(N138:N139)</f>
        <v>18</v>
      </c>
      <c r="O140" s="39"/>
      <c r="P140" s="301">
        <f>SUM(P138:P139)</f>
        <v>3</v>
      </c>
      <c r="Q140" s="320"/>
      <c r="R140" s="321"/>
    </row>
    <row r="141" spans="1:18" ht="15" thickBot="1" x14ac:dyDescent="0.35">
      <c r="A141" s="803"/>
      <c r="B141" s="792"/>
      <c r="C141" s="836" t="s">
        <v>22</v>
      </c>
      <c r="D141" s="794"/>
      <c r="E141" s="45">
        <v>4</v>
      </c>
      <c r="F141" s="45"/>
      <c r="G141" s="45">
        <v>1</v>
      </c>
      <c r="H141" s="45">
        <v>5</v>
      </c>
      <c r="I141" s="39"/>
      <c r="J141" s="39">
        <v>1</v>
      </c>
      <c r="K141" s="45">
        <v>5</v>
      </c>
      <c r="L141" s="39"/>
      <c r="M141" s="39">
        <v>1</v>
      </c>
      <c r="N141" s="45">
        <v>5</v>
      </c>
      <c r="O141" s="39"/>
      <c r="P141" s="39">
        <v>1</v>
      </c>
      <c r="Q141" s="340"/>
      <c r="R141" s="341"/>
    </row>
    <row r="142" spans="1:18" ht="15" thickBot="1" x14ac:dyDescent="0.35">
      <c r="A142" s="801" t="s">
        <v>163</v>
      </c>
      <c r="B142" s="790" t="s">
        <v>164</v>
      </c>
      <c r="C142" s="41" t="s">
        <v>17</v>
      </c>
      <c r="D142" s="32" t="s">
        <v>19</v>
      </c>
      <c r="E142" s="42"/>
      <c r="F142" s="42"/>
      <c r="G142" s="42"/>
      <c r="H142" s="42"/>
      <c r="I142" s="39"/>
      <c r="J142" s="39"/>
      <c r="K142" s="39"/>
      <c r="L142" s="39"/>
      <c r="M142" s="39"/>
      <c r="N142" s="39"/>
      <c r="O142" s="39"/>
      <c r="P142" s="301"/>
      <c r="Q142" s="147"/>
      <c r="R142" s="148"/>
    </row>
    <row r="143" spans="1:18" ht="15" thickBot="1" x14ac:dyDescent="0.35">
      <c r="A143" s="802"/>
      <c r="B143" s="791"/>
      <c r="C143" s="43" t="s">
        <v>18</v>
      </c>
      <c r="D143" s="73" t="s">
        <v>20</v>
      </c>
      <c r="E143" s="42"/>
      <c r="F143" s="42"/>
      <c r="G143" s="42"/>
      <c r="H143" s="42"/>
      <c r="I143" s="39"/>
      <c r="J143" s="39"/>
      <c r="K143" s="39"/>
      <c r="L143" s="39"/>
      <c r="M143" s="39"/>
      <c r="N143" s="39"/>
      <c r="O143" s="39"/>
      <c r="P143" s="301"/>
      <c r="Q143" s="66"/>
      <c r="R143" s="23"/>
    </row>
    <row r="144" spans="1:18" ht="15" thickBot="1" x14ac:dyDescent="0.35">
      <c r="A144" s="802"/>
      <c r="B144" s="791"/>
      <c r="C144" s="44"/>
      <c r="D144" s="32" t="s">
        <v>21</v>
      </c>
      <c r="E144" s="42"/>
      <c r="F144" s="42"/>
      <c r="G144" s="42"/>
      <c r="H144" s="42"/>
      <c r="I144" s="39"/>
      <c r="J144" s="39"/>
      <c r="K144" s="39"/>
      <c r="L144" s="39"/>
      <c r="M144" s="39"/>
      <c r="N144" s="39"/>
      <c r="O144" s="39"/>
      <c r="P144" s="301"/>
      <c r="Q144" s="320"/>
      <c r="R144" s="321"/>
    </row>
    <row r="145" spans="1:18" ht="15" thickBot="1" x14ac:dyDescent="0.35">
      <c r="A145" s="803"/>
      <c r="B145" s="792"/>
      <c r="C145" s="836" t="s">
        <v>22</v>
      </c>
      <c r="D145" s="794"/>
      <c r="E145" s="42"/>
      <c r="F145" s="42"/>
      <c r="G145" s="42"/>
      <c r="H145" s="42"/>
      <c r="I145" s="39"/>
      <c r="J145" s="39"/>
      <c r="K145" s="39"/>
      <c r="L145" s="39"/>
      <c r="M145" s="39"/>
      <c r="N145" s="39"/>
      <c r="O145" s="39"/>
      <c r="P145" s="301"/>
      <c r="Q145" s="340"/>
      <c r="R145" s="341"/>
    </row>
    <row r="146" spans="1:18" ht="15" thickBot="1" x14ac:dyDescent="0.35">
      <c r="A146" s="801" t="s">
        <v>165</v>
      </c>
      <c r="B146" s="790" t="s">
        <v>166</v>
      </c>
      <c r="C146" s="41" t="s">
        <v>17</v>
      </c>
      <c r="D146" s="32" t="s">
        <v>19</v>
      </c>
      <c r="E146" s="42"/>
      <c r="F146" s="42"/>
      <c r="G146" s="45"/>
      <c r="H146" s="42"/>
      <c r="I146" s="39"/>
      <c r="J146" s="39"/>
      <c r="K146" s="39"/>
      <c r="L146" s="39"/>
      <c r="M146" s="39"/>
      <c r="N146" s="39"/>
      <c r="O146" s="39"/>
      <c r="P146" s="301"/>
      <c r="Q146" s="147"/>
      <c r="R146" s="148"/>
    </row>
    <row r="147" spans="1:18" ht="15" thickBot="1" x14ac:dyDescent="0.35">
      <c r="A147" s="802"/>
      <c r="B147" s="791"/>
      <c r="C147" s="43" t="s">
        <v>18</v>
      </c>
      <c r="D147" s="73" t="s">
        <v>20</v>
      </c>
      <c r="E147" s="42"/>
      <c r="F147" s="42"/>
      <c r="G147" s="45"/>
      <c r="H147" s="42"/>
      <c r="I147" s="39"/>
      <c r="J147" s="39"/>
      <c r="K147" s="39"/>
      <c r="L147" s="39"/>
      <c r="M147" s="39"/>
      <c r="N147" s="39"/>
      <c r="O147" s="39"/>
      <c r="P147" s="301"/>
      <c r="Q147" s="66"/>
      <c r="R147" s="23"/>
    </row>
    <row r="148" spans="1:18" ht="15" thickBot="1" x14ac:dyDescent="0.35">
      <c r="A148" s="802"/>
      <c r="B148" s="791"/>
      <c r="C148" s="44"/>
      <c r="D148" s="32" t="s">
        <v>21</v>
      </c>
      <c r="E148" s="42"/>
      <c r="F148" s="42"/>
      <c r="G148" s="45"/>
      <c r="H148" s="42"/>
      <c r="I148" s="39"/>
      <c r="J148" s="39"/>
      <c r="K148" s="39"/>
      <c r="L148" s="39"/>
      <c r="M148" s="39"/>
      <c r="N148" s="39"/>
      <c r="O148" s="39"/>
      <c r="P148" s="301"/>
      <c r="Q148" s="320"/>
      <c r="R148" s="321"/>
    </row>
    <row r="149" spans="1:18" ht="15" thickBot="1" x14ac:dyDescent="0.35">
      <c r="A149" s="803"/>
      <c r="B149" s="792"/>
      <c r="C149" s="836" t="s">
        <v>22</v>
      </c>
      <c r="D149" s="794"/>
      <c r="E149" s="42"/>
      <c r="F149" s="42"/>
      <c r="G149" s="45"/>
      <c r="H149" s="42"/>
      <c r="I149" s="39"/>
      <c r="J149" s="39"/>
      <c r="K149" s="39"/>
      <c r="L149" s="39"/>
      <c r="M149" s="39"/>
      <c r="N149" s="39"/>
      <c r="O149" s="39"/>
      <c r="P149" s="301"/>
      <c r="Q149" s="340"/>
      <c r="R149" s="341"/>
    </row>
    <row r="150" spans="1:18" ht="15" thickBot="1" x14ac:dyDescent="0.35">
      <c r="A150" s="822"/>
      <c r="B150" s="826" t="s">
        <v>167</v>
      </c>
      <c r="C150" s="762" t="s">
        <v>17</v>
      </c>
      <c r="D150" s="32" t="s">
        <v>19</v>
      </c>
      <c r="E150" s="42"/>
      <c r="F150" s="42"/>
      <c r="G150" s="42"/>
      <c r="H150" s="42"/>
      <c r="I150" s="39"/>
      <c r="J150" s="39"/>
      <c r="K150" s="39"/>
      <c r="L150" s="39"/>
      <c r="M150" s="39"/>
      <c r="N150" s="39"/>
      <c r="O150" s="39"/>
      <c r="P150" s="301"/>
      <c r="Q150" s="147"/>
      <c r="R150" s="148"/>
    </row>
    <row r="151" spans="1:18" ht="15" thickBot="1" x14ac:dyDescent="0.35">
      <c r="A151" s="823"/>
      <c r="B151" s="826"/>
      <c r="C151" s="763" t="s">
        <v>18</v>
      </c>
      <c r="D151" s="73" t="s">
        <v>20</v>
      </c>
      <c r="E151" s="42"/>
      <c r="F151" s="42"/>
      <c r="G151" s="42"/>
      <c r="H151" s="42"/>
      <c r="I151" s="39"/>
      <c r="J151" s="39"/>
      <c r="K151" s="39"/>
      <c r="L151" s="39"/>
      <c r="M151" s="39"/>
      <c r="N151" s="39"/>
      <c r="O151" s="39"/>
      <c r="P151" s="301"/>
      <c r="Q151" s="66"/>
      <c r="R151" s="23"/>
    </row>
    <row r="152" spans="1:18" ht="15" thickBot="1" x14ac:dyDescent="0.35">
      <c r="A152" s="823"/>
      <c r="B152" s="826"/>
      <c r="C152" s="46"/>
      <c r="D152" s="32" t="s">
        <v>21</v>
      </c>
      <c r="E152" s="42"/>
      <c r="F152" s="42"/>
      <c r="G152" s="42"/>
      <c r="H152" s="42"/>
      <c r="I152" s="39"/>
      <c r="J152" s="39"/>
      <c r="K152" s="39"/>
      <c r="L152" s="39"/>
      <c r="M152" s="39"/>
      <c r="N152" s="39"/>
      <c r="O152" s="39"/>
      <c r="P152" s="301"/>
      <c r="Q152" s="320"/>
      <c r="R152" s="321"/>
    </row>
    <row r="153" spans="1:18" ht="15" thickBot="1" x14ac:dyDescent="0.35">
      <c r="A153" s="824"/>
      <c r="B153" s="840"/>
      <c r="C153" s="793" t="s">
        <v>22</v>
      </c>
      <c r="D153" s="794"/>
      <c r="E153" s="42"/>
      <c r="F153" s="42"/>
      <c r="G153" s="42"/>
      <c r="H153" s="42"/>
      <c r="I153" s="39"/>
      <c r="J153" s="39"/>
      <c r="K153" s="39"/>
      <c r="L153" s="39"/>
      <c r="M153" s="39"/>
      <c r="N153" s="39"/>
      <c r="O153" s="39"/>
      <c r="P153" s="301"/>
      <c r="Q153" s="340"/>
      <c r="R153" s="341"/>
    </row>
    <row r="154" spans="1:18" ht="15" thickBot="1" x14ac:dyDescent="0.35">
      <c r="A154" s="822" t="s">
        <v>168</v>
      </c>
      <c r="B154" s="837" t="s">
        <v>169</v>
      </c>
      <c r="C154" s="762" t="s">
        <v>17</v>
      </c>
      <c r="D154" s="32" t="s">
        <v>19</v>
      </c>
      <c r="E154" s="42"/>
      <c r="F154" s="42"/>
      <c r="G154" s="42"/>
      <c r="H154" s="42"/>
      <c r="I154" s="39"/>
      <c r="J154" s="39"/>
      <c r="K154" s="39"/>
      <c r="L154" s="39"/>
      <c r="M154" s="39"/>
      <c r="N154" s="39"/>
      <c r="O154" s="39"/>
      <c r="P154" s="301"/>
      <c r="Q154" s="147"/>
      <c r="R154" s="148"/>
    </row>
    <row r="155" spans="1:18" ht="15" thickBot="1" x14ac:dyDescent="0.35">
      <c r="A155" s="823"/>
      <c r="B155" s="838"/>
      <c r="C155" s="763" t="s">
        <v>18</v>
      </c>
      <c r="D155" s="73" t="s">
        <v>20</v>
      </c>
      <c r="E155" s="42"/>
      <c r="F155" s="42"/>
      <c r="G155" s="42"/>
      <c r="H155" s="42"/>
      <c r="I155" s="39"/>
      <c r="J155" s="39"/>
      <c r="K155" s="39"/>
      <c r="L155" s="39"/>
      <c r="M155" s="39"/>
      <c r="N155" s="39"/>
      <c r="O155" s="39"/>
      <c r="P155" s="301"/>
      <c r="Q155" s="66"/>
      <c r="R155" s="23"/>
    </row>
    <row r="156" spans="1:18" ht="15" thickBot="1" x14ac:dyDescent="0.35">
      <c r="A156" s="823"/>
      <c r="B156" s="838"/>
      <c r="C156" s="46"/>
      <c r="D156" s="32" t="s">
        <v>21</v>
      </c>
      <c r="E156" s="42"/>
      <c r="F156" s="42"/>
      <c r="G156" s="42"/>
      <c r="H156" s="42"/>
      <c r="I156" s="39"/>
      <c r="J156" s="39"/>
      <c r="K156" s="39"/>
      <c r="L156" s="39"/>
      <c r="M156" s="39"/>
      <c r="N156" s="39"/>
      <c r="O156" s="39"/>
      <c r="P156" s="301"/>
      <c r="Q156" s="320"/>
      <c r="R156" s="321"/>
    </row>
    <row r="157" spans="1:18" ht="15" thickBot="1" x14ac:dyDescent="0.35">
      <c r="A157" s="824"/>
      <c r="B157" s="839"/>
      <c r="C157" s="793" t="s">
        <v>22</v>
      </c>
      <c r="D157" s="794"/>
      <c r="E157" s="42"/>
      <c r="F157" s="42"/>
      <c r="G157" s="42"/>
      <c r="H157" s="42"/>
      <c r="I157" s="39"/>
      <c r="J157" s="39"/>
      <c r="K157" s="39"/>
      <c r="L157" s="39"/>
      <c r="M157" s="39"/>
      <c r="N157" s="39"/>
      <c r="O157" s="39"/>
      <c r="P157" s="301"/>
      <c r="Q157" s="340"/>
      <c r="R157" s="341"/>
    </row>
    <row r="158" spans="1:18" ht="15" thickBot="1" x14ac:dyDescent="0.35">
      <c r="A158" s="822" t="s">
        <v>170</v>
      </c>
      <c r="B158" s="837" t="s">
        <v>171</v>
      </c>
      <c r="C158" s="762" t="s">
        <v>17</v>
      </c>
      <c r="D158" s="32" t="s">
        <v>19</v>
      </c>
      <c r="E158" s="42"/>
      <c r="F158" s="42"/>
      <c r="G158" s="45"/>
      <c r="H158" s="42"/>
      <c r="I158" s="39"/>
      <c r="J158" s="39"/>
      <c r="K158" s="39"/>
      <c r="L158" s="39"/>
      <c r="M158" s="39"/>
      <c r="N158" s="39"/>
      <c r="O158" s="39"/>
      <c r="P158" s="301"/>
      <c r="Q158" s="147"/>
      <c r="R158" s="148"/>
    </row>
    <row r="159" spans="1:18" ht="15" thickBot="1" x14ac:dyDescent="0.35">
      <c r="A159" s="823"/>
      <c r="B159" s="838"/>
      <c r="C159" s="763" t="s">
        <v>18</v>
      </c>
      <c r="D159" s="73" t="s">
        <v>20</v>
      </c>
      <c r="E159" s="42"/>
      <c r="F159" s="42"/>
      <c r="G159" s="45"/>
      <c r="H159" s="42"/>
      <c r="I159" s="39"/>
      <c r="J159" s="39"/>
      <c r="K159" s="39"/>
      <c r="L159" s="39"/>
      <c r="M159" s="39"/>
      <c r="N159" s="39"/>
      <c r="O159" s="39"/>
      <c r="P159" s="301"/>
      <c r="Q159" s="66"/>
      <c r="R159" s="23"/>
    </row>
    <row r="160" spans="1:18" ht="15" thickBot="1" x14ac:dyDescent="0.35">
      <c r="A160" s="823"/>
      <c r="B160" s="838"/>
      <c r="C160" s="46"/>
      <c r="D160" s="32" t="s">
        <v>21</v>
      </c>
      <c r="E160" s="42"/>
      <c r="F160" s="42"/>
      <c r="G160" s="45"/>
      <c r="H160" s="42"/>
      <c r="I160" s="39"/>
      <c r="J160" s="39"/>
      <c r="K160" s="39"/>
      <c r="L160" s="39"/>
      <c r="M160" s="39"/>
      <c r="N160" s="39"/>
      <c r="O160" s="39"/>
      <c r="P160" s="301"/>
      <c r="Q160" s="320"/>
      <c r="R160" s="321"/>
    </row>
    <row r="161" spans="1:18" ht="15" thickBot="1" x14ac:dyDescent="0.35">
      <c r="A161" s="824"/>
      <c r="B161" s="839"/>
      <c r="C161" s="793" t="s">
        <v>22</v>
      </c>
      <c r="D161" s="794"/>
      <c r="E161" s="42"/>
      <c r="F161" s="42"/>
      <c r="G161" s="45"/>
      <c r="H161" s="42"/>
      <c r="I161" s="39"/>
      <c r="J161" s="39"/>
      <c r="K161" s="39"/>
      <c r="L161" s="39"/>
      <c r="M161" s="39"/>
      <c r="N161" s="39"/>
      <c r="O161" s="39"/>
      <c r="P161" s="301"/>
      <c r="Q161" s="340"/>
      <c r="R161" s="341"/>
    </row>
    <row r="162" spans="1:18" ht="15" thickBot="1" x14ac:dyDescent="0.35">
      <c r="A162" s="822" t="s">
        <v>172</v>
      </c>
      <c r="B162" s="837" t="s">
        <v>173</v>
      </c>
      <c r="C162" s="762" t="s">
        <v>17</v>
      </c>
      <c r="D162" s="32" t="s">
        <v>19</v>
      </c>
      <c r="E162" s="42"/>
      <c r="F162" s="42"/>
      <c r="G162" s="42"/>
      <c r="H162" s="42"/>
      <c r="I162" s="39"/>
      <c r="J162" s="39"/>
      <c r="K162" s="39"/>
      <c r="L162" s="39"/>
      <c r="M162" s="39"/>
      <c r="N162" s="39"/>
      <c r="O162" s="39"/>
      <c r="P162" s="301"/>
      <c r="Q162" s="147"/>
      <c r="R162" s="148"/>
    </row>
    <row r="163" spans="1:18" ht="15" thickBot="1" x14ac:dyDescent="0.35">
      <c r="A163" s="823"/>
      <c r="B163" s="838"/>
      <c r="C163" s="763" t="s">
        <v>18</v>
      </c>
      <c r="D163" s="73" t="s">
        <v>20</v>
      </c>
      <c r="E163" s="42"/>
      <c r="F163" s="42"/>
      <c r="G163" s="42"/>
      <c r="H163" s="42"/>
      <c r="I163" s="39"/>
      <c r="J163" s="39"/>
      <c r="K163" s="39"/>
      <c r="L163" s="39"/>
      <c r="M163" s="39"/>
      <c r="N163" s="39"/>
      <c r="O163" s="39"/>
      <c r="P163" s="301"/>
      <c r="Q163" s="66"/>
      <c r="R163" s="23"/>
    </row>
    <row r="164" spans="1:18" ht="15" thickBot="1" x14ac:dyDescent="0.35">
      <c r="A164" s="823"/>
      <c r="B164" s="838"/>
      <c r="C164" s="46"/>
      <c r="D164" s="32" t="s">
        <v>21</v>
      </c>
      <c r="E164" s="42"/>
      <c r="F164" s="42"/>
      <c r="G164" s="42"/>
      <c r="H164" s="42"/>
      <c r="I164" s="39"/>
      <c r="J164" s="39"/>
      <c r="K164" s="39"/>
      <c r="L164" s="39"/>
      <c r="M164" s="39"/>
      <c r="N164" s="39"/>
      <c r="O164" s="39"/>
      <c r="P164" s="301"/>
      <c r="Q164" s="320"/>
      <c r="R164" s="321"/>
    </row>
    <row r="165" spans="1:18" ht="15" thickBot="1" x14ac:dyDescent="0.35">
      <c r="A165" s="824"/>
      <c r="B165" s="839"/>
      <c r="C165" s="793" t="s">
        <v>22</v>
      </c>
      <c r="D165" s="794"/>
      <c r="E165" s="42"/>
      <c r="F165" s="42"/>
      <c r="G165" s="42"/>
      <c r="H165" s="42"/>
      <c r="I165" s="39"/>
      <c r="J165" s="39"/>
      <c r="K165" s="39"/>
      <c r="L165" s="39"/>
      <c r="M165" s="39"/>
      <c r="N165" s="39"/>
      <c r="O165" s="39"/>
      <c r="P165" s="301"/>
      <c r="Q165" s="340"/>
      <c r="R165" s="341"/>
    </row>
    <row r="166" spans="1:18" ht="15" thickBot="1" x14ac:dyDescent="0.35">
      <c r="A166" s="822" t="s">
        <v>174</v>
      </c>
      <c r="B166" s="837" t="s">
        <v>175</v>
      </c>
      <c r="C166" s="762" t="s">
        <v>17</v>
      </c>
      <c r="D166" s="32" t="s">
        <v>19</v>
      </c>
      <c r="E166" s="42"/>
      <c r="F166" s="42"/>
      <c r="G166" s="42"/>
      <c r="H166" s="42"/>
      <c r="I166" s="39"/>
      <c r="J166" s="39"/>
      <c r="K166" s="39"/>
      <c r="L166" s="39"/>
      <c r="M166" s="39"/>
      <c r="N166" s="39"/>
      <c r="O166" s="39"/>
      <c r="P166" s="301"/>
      <c r="Q166" s="147"/>
      <c r="R166" s="148"/>
    </row>
    <row r="167" spans="1:18" ht="15" thickBot="1" x14ac:dyDescent="0.35">
      <c r="A167" s="823"/>
      <c r="B167" s="838"/>
      <c r="C167" s="763" t="s">
        <v>18</v>
      </c>
      <c r="D167" s="73" t="s">
        <v>20</v>
      </c>
      <c r="E167" s="42"/>
      <c r="F167" s="42"/>
      <c r="G167" s="42"/>
      <c r="H167" s="42"/>
      <c r="I167" s="39"/>
      <c r="J167" s="39"/>
      <c r="K167" s="39"/>
      <c r="L167" s="39"/>
      <c r="M167" s="39"/>
      <c r="N167" s="39"/>
      <c r="O167" s="39"/>
      <c r="P167" s="301"/>
      <c r="Q167" s="66"/>
      <c r="R167" s="23"/>
    </row>
    <row r="168" spans="1:18" ht="15" thickBot="1" x14ac:dyDescent="0.35">
      <c r="A168" s="823"/>
      <c r="B168" s="838"/>
      <c r="C168" s="46"/>
      <c r="D168" s="32" t="s">
        <v>21</v>
      </c>
      <c r="E168" s="42"/>
      <c r="F168" s="42"/>
      <c r="G168" s="42"/>
      <c r="H168" s="42"/>
      <c r="I168" s="39"/>
      <c r="J168" s="39"/>
      <c r="K168" s="39"/>
      <c r="L168" s="39"/>
      <c r="M168" s="39"/>
      <c r="N168" s="39"/>
      <c r="O168" s="39"/>
      <c r="P168" s="301"/>
      <c r="Q168" s="320"/>
      <c r="R168" s="321"/>
    </row>
    <row r="169" spans="1:18" ht="15" thickBot="1" x14ac:dyDescent="0.35">
      <c r="A169" s="824"/>
      <c r="B169" s="839"/>
      <c r="C169" s="793" t="s">
        <v>22</v>
      </c>
      <c r="D169" s="794"/>
      <c r="E169" s="42"/>
      <c r="F169" s="42"/>
      <c r="G169" s="42"/>
      <c r="H169" s="42"/>
      <c r="I169" s="39"/>
      <c r="J169" s="39"/>
      <c r="K169" s="39"/>
      <c r="L169" s="39"/>
      <c r="M169" s="39"/>
      <c r="N169" s="39"/>
      <c r="O169" s="39"/>
      <c r="P169" s="301"/>
      <c r="Q169" s="340"/>
      <c r="R169" s="341"/>
    </row>
    <row r="170" spans="1:18" ht="15" thickBot="1" x14ac:dyDescent="0.35">
      <c r="A170" s="847" t="s">
        <v>176</v>
      </c>
      <c r="B170" s="849" t="s">
        <v>177</v>
      </c>
      <c r="C170" s="41" t="s">
        <v>17</v>
      </c>
      <c r="D170" s="32" t="s">
        <v>19</v>
      </c>
      <c r="E170" s="42"/>
      <c r="F170" s="42"/>
      <c r="G170" s="45"/>
      <c r="H170" s="42"/>
      <c r="I170" s="39"/>
      <c r="J170" s="39"/>
      <c r="K170" s="39"/>
      <c r="L170" s="39"/>
      <c r="M170" s="39"/>
      <c r="N170" s="39"/>
      <c r="O170" s="39"/>
      <c r="P170" s="301"/>
      <c r="Q170" s="147"/>
      <c r="R170" s="148"/>
    </row>
    <row r="171" spans="1:18" ht="15" thickBot="1" x14ac:dyDescent="0.35">
      <c r="A171" s="847"/>
      <c r="B171" s="849"/>
      <c r="C171" s="43" t="s">
        <v>18</v>
      </c>
      <c r="D171" s="73" t="s">
        <v>20</v>
      </c>
      <c r="E171" s="42"/>
      <c r="F171" s="42"/>
      <c r="G171" s="45"/>
      <c r="H171" s="42"/>
      <c r="I171" s="39"/>
      <c r="J171" s="39"/>
      <c r="K171" s="39"/>
      <c r="L171" s="39"/>
      <c r="M171" s="39"/>
      <c r="N171" s="39"/>
      <c r="O171" s="39"/>
      <c r="P171" s="301"/>
      <c r="Q171" s="66"/>
      <c r="R171" s="23"/>
    </row>
    <row r="172" spans="1:18" ht="15" thickBot="1" x14ac:dyDescent="0.35">
      <c r="A172" s="847"/>
      <c r="B172" s="849"/>
      <c r="C172" s="44"/>
      <c r="D172" s="32" t="s">
        <v>21</v>
      </c>
      <c r="E172" s="42"/>
      <c r="F172" s="42"/>
      <c r="G172" s="45"/>
      <c r="H172" s="42"/>
      <c r="I172" s="39"/>
      <c r="J172" s="39"/>
      <c r="K172" s="39"/>
      <c r="L172" s="39"/>
      <c r="M172" s="39"/>
      <c r="N172" s="39"/>
      <c r="O172" s="39"/>
      <c r="P172" s="301"/>
      <c r="Q172" s="320"/>
      <c r="R172" s="321"/>
    </row>
    <row r="173" spans="1:18" ht="15" thickBot="1" x14ac:dyDescent="0.35">
      <c r="A173" s="848"/>
      <c r="B173" s="850"/>
      <c r="C173" s="836" t="s">
        <v>22</v>
      </c>
      <c r="D173" s="794"/>
      <c r="E173" s="42"/>
      <c r="F173" s="42"/>
      <c r="G173" s="45"/>
      <c r="H173" s="42"/>
      <c r="I173" s="39"/>
      <c r="J173" s="39"/>
      <c r="K173" s="39"/>
      <c r="L173" s="39"/>
      <c r="M173" s="39"/>
      <c r="N173" s="39"/>
      <c r="O173" s="39"/>
      <c r="P173" s="301"/>
      <c r="Q173" s="340"/>
      <c r="R173" s="341"/>
    </row>
    <row r="174" spans="1:18" ht="15" thickBot="1" x14ac:dyDescent="0.35">
      <c r="A174" s="841"/>
      <c r="B174" s="844" t="s">
        <v>180</v>
      </c>
      <c r="C174" s="41" t="s">
        <v>17</v>
      </c>
      <c r="D174" s="32" t="s">
        <v>19</v>
      </c>
      <c r="E174" s="42"/>
      <c r="F174" s="42"/>
      <c r="G174" s="45"/>
      <c r="H174" s="42"/>
      <c r="I174" s="39"/>
      <c r="J174" s="39"/>
      <c r="K174" s="39"/>
      <c r="L174" s="39"/>
      <c r="M174" s="39"/>
      <c r="N174" s="39"/>
      <c r="O174" s="39"/>
      <c r="P174" s="301"/>
      <c r="Q174" s="147"/>
      <c r="R174" s="148"/>
    </row>
    <row r="175" spans="1:18" ht="15" thickBot="1" x14ac:dyDescent="0.35">
      <c r="A175" s="842"/>
      <c r="B175" s="845"/>
      <c r="C175" s="43" t="s">
        <v>18</v>
      </c>
      <c r="D175" s="73" t="s">
        <v>20</v>
      </c>
      <c r="E175" s="42"/>
      <c r="F175" s="42"/>
      <c r="G175" s="45"/>
      <c r="H175" s="42"/>
      <c r="I175" s="39"/>
      <c r="J175" s="39"/>
      <c r="K175" s="39"/>
      <c r="L175" s="39"/>
      <c r="M175" s="39"/>
      <c r="N175" s="39"/>
      <c r="O175" s="39"/>
      <c r="P175" s="301"/>
      <c r="Q175" s="66"/>
      <c r="R175" s="23"/>
    </row>
    <row r="176" spans="1:18" ht="15" thickBot="1" x14ac:dyDescent="0.35">
      <c r="A176" s="842"/>
      <c r="B176" s="845"/>
      <c r="C176" s="44"/>
      <c r="D176" s="32" t="s">
        <v>21</v>
      </c>
      <c r="E176" s="42"/>
      <c r="F176" s="42"/>
      <c r="G176" s="45"/>
      <c r="H176" s="42"/>
      <c r="I176" s="39"/>
      <c r="J176" s="39"/>
      <c r="K176" s="39"/>
      <c r="L176" s="39"/>
      <c r="M176" s="39"/>
      <c r="N176" s="39"/>
      <c r="O176" s="39"/>
      <c r="P176" s="301"/>
      <c r="Q176" s="320"/>
      <c r="R176" s="321"/>
    </row>
    <row r="177" spans="1:18" ht="15" thickBot="1" x14ac:dyDescent="0.35">
      <c r="A177" s="843"/>
      <c r="B177" s="846"/>
      <c r="C177" s="836" t="s">
        <v>22</v>
      </c>
      <c r="D177" s="794"/>
      <c r="E177" s="42"/>
      <c r="F177" s="42"/>
      <c r="G177" s="45"/>
      <c r="H177" s="42"/>
      <c r="I177" s="39"/>
      <c r="J177" s="39"/>
      <c r="K177" s="39"/>
      <c r="L177" s="39"/>
      <c r="M177" s="39"/>
      <c r="N177" s="39"/>
      <c r="O177" s="39"/>
      <c r="P177" s="301"/>
      <c r="Q177" s="340"/>
      <c r="R177" s="341"/>
    </row>
    <row r="178" spans="1:18" ht="15" thickBot="1" x14ac:dyDescent="0.35">
      <c r="A178" s="823" t="s">
        <v>181</v>
      </c>
      <c r="B178" s="838" t="s">
        <v>182</v>
      </c>
      <c r="C178" s="762" t="s">
        <v>17</v>
      </c>
      <c r="D178" s="32" t="s">
        <v>19</v>
      </c>
      <c r="E178" s="42"/>
      <c r="F178" s="42"/>
      <c r="G178" s="42"/>
      <c r="H178" s="42"/>
      <c r="I178" s="39"/>
      <c r="J178" s="39"/>
      <c r="K178" s="39"/>
      <c r="L178" s="39"/>
      <c r="M178" s="39"/>
      <c r="N178" s="39"/>
      <c r="O178" s="39"/>
      <c r="P178" s="301"/>
      <c r="Q178" s="147"/>
      <c r="R178" s="148"/>
    </row>
    <row r="179" spans="1:18" ht="15" thickBot="1" x14ac:dyDescent="0.35">
      <c r="A179" s="823"/>
      <c r="B179" s="838"/>
      <c r="C179" s="763" t="s">
        <v>18</v>
      </c>
      <c r="D179" s="73" t="s">
        <v>20</v>
      </c>
      <c r="E179" s="42"/>
      <c r="F179" s="42"/>
      <c r="G179" s="42"/>
      <c r="H179" s="42"/>
      <c r="I179" s="39"/>
      <c r="J179" s="39"/>
      <c r="K179" s="39"/>
      <c r="L179" s="39"/>
      <c r="M179" s="39"/>
      <c r="N179" s="39"/>
      <c r="O179" s="39"/>
      <c r="P179" s="301"/>
      <c r="Q179" s="66"/>
      <c r="R179" s="23"/>
    </row>
    <row r="180" spans="1:18" ht="15" thickBot="1" x14ac:dyDescent="0.35">
      <c r="A180" s="823"/>
      <c r="B180" s="838"/>
      <c r="C180" s="46"/>
      <c r="D180" s="32" t="s">
        <v>21</v>
      </c>
      <c r="E180" s="42"/>
      <c r="F180" s="42"/>
      <c r="G180" s="42"/>
      <c r="H180" s="42"/>
      <c r="I180" s="39"/>
      <c r="J180" s="39"/>
      <c r="K180" s="39"/>
      <c r="L180" s="39"/>
      <c r="M180" s="39"/>
      <c r="N180" s="39"/>
      <c r="O180" s="39"/>
      <c r="P180" s="301"/>
      <c r="Q180" s="66"/>
      <c r="R180" s="23"/>
    </row>
    <row r="181" spans="1:18" ht="15" thickBot="1" x14ac:dyDescent="0.35">
      <c r="A181" s="824"/>
      <c r="B181" s="839"/>
      <c r="C181" s="793" t="s">
        <v>22</v>
      </c>
      <c r="D181" s="794"/>
      <c r="E181" s="42"/>
      <c r="F181" s="42"/>
      <c r="G181" s="42"/>
      <c r="H181" s="42"/>
      <c r="I181" s="39"/>
      <c r="J181" s="39"/>
      <c r="K181" s="39"/>
      <c r="L181" s="39"/>
      <c r="M181" s="39"/>
      <c r="N181" s="39"/>
      <c r="O181" s="39"/>
      <c r="P181" s="301"/>
      <c r="Q181" s="342"/>
      <c r="R181" s="343"/>
    </row>
    <row r="182" spans="1:18" ht="15" thickBot="1" x14ac:dyDescent="0.35">
      <c r="A182" s="822" t="s">
        <v>178</v>
      </c>
      <c r="B182" s="837" t="s">
        <v>179</v>
      </c>
      <c r="C182" s="762" t="s">
        <v>17</v>
      </c>
      <c r="D182" s="32" t="s">
        <v>19</v>
      </c>
      <c r="E182" s="42"/>
      <c r="F182" s="42"/>
      <c r="G182" s="42"/>
      <c r="H182" s="42"/>
      <c r="I182" s="39"/>
      <c r="J182" s="39"/>
      <c r="K182" s="39"/>
      <c r="L182" s="39"/>
      <c r="M182" s="39"/>
      <c r="N182" s="39"/>
      <c r="O182" s="39"/>
      <c r="P182" s="301"/>
      <c r="Q182" s="66"/>
      <c r="R182" s="23"/>
    </row>
    <row r="183" spans="1:18" ht="15" thickBot="1" x14ac:dyDescent="0.35">
      <c r="A183" s="823"/>
      <c r="B183" s="838"/>
      <c r="C183" s="763" t="s">
        <v>18</v>
      </c>
      <c r="D183" s="73" t="s">
        <v>20</v>
      </c>
      <c r="E183" s="42"/>
      <c r="F183" s="42"/>
      <c r="G183" s="42"/>
      <c r="H183" s="42"/>
      <c r="I183" s="39"/>
      <c r="J183" s="39"/>
      <c r="K183" s="39"/>
      <c r="L183" s="39"/>
      <c r="M183" s="39"/>
      <c r="N183" s="39"/>
      <c r="O183" s="39"/>
      <c r="P183" s="301"/>
      <c r="Q183" s="66"/>
      <c r="R183" s="23"/>
    </row>
    <row r="184" spans="1:18" ht="15" thickBot="1" x14ac:dyDescent="0.35">
      <c r="A184" s="823"/>
      <c r="B184" s="838"/>
      <c r="C184" s="46"/>
      <c r="D184" s="32" t="s">
        <v>21</v>
      </c>
      <c r="E184" s="42"/>
      <c r="F184" s="42"/>
      <c r="G184" s="42"/>
      <c r="H184" s="42"/>
      <c r="I184" s="39"/>
      <c r="J184" s="39"/>
      <c r="K184" s="39"/>
      <c r="L184" s="39"/>
      <c r="M184" s="39"/>
      <c r="N184" s="39"/>
      <c r="O184" s="39"/>
      <c r="P184" s="301"/>
      <c r="Q184" s="320"/>
      <c r="R184" s="321"/>
    </row>
    <row r="185" spans="1:18" ht="15" thickBot="1" x14ac:dyDescent="0.35">
      <c r="A185" s="823"/>
      <c r="B185" s="838"/>
      <c r="C185" s="793" t="s">
        <v>22</v>
      </c>
      <c r="D185" s="794"/>
      <c r="E185" s="42"/>
      <c r="F185" s="42"/>
      <c r="G185" s="42"/>
      <c r="H185" s="42"/>
      <c r="I185" s="39"/>
      <c r="J185" s="39"/>
      <c r="K185" s="39"/>
      <c r="L185" s="39"/>
      <c r="M185" s="39"/>
      <c r="N185" s="39"/>
      <c r="O185" s="39"/>
      <c r="P185" s="301"/>
      <c r="Q185" s="340"/>
      <c r="R185" s="341"/>
    </row>
    <row r="186" spans="1:18" ht="16.5" customHeight="1" thickBot="1" x14ac:dyDescent="0.35">
      <c r="A186" s="787"/>
      <c r="B186" s="851" t="s">
        <v>183</v>
      </c>
      <c r="C186" s="762" t="s">
        <v>17</v>
      </c>
      <c r="D186" s="32" t="s">
        <v>19</v>
      </c>
      <c r="E186" s="39">
        <f>E194+E210</f>
        <v>84</v>
      </c>
      <c r="F186" s="42"/>
      <c r="G186" s="39">
        <f>4+2</f>
        <v>6</v>
      </c>
      <c r="H186" s="39">
        <f>H194+H210</f>
        <v>42</v>
      </c>
      <c r="I186" s="39"/>
      <c r="J186" s="39">
        <f>4+2</f>
        <v>6</v>
      </c>
      <c r="K186" s="39">
        <f>K194+K210</f>
        <v>1</v>
      </c>
      <c r="L186" s="39"/>
      <c r="M186" s="39">
        <f>4+4+1</f>
        <v>9</v>
      </c>
      <c r="N186" s="39">
        <f>N194+N210</f>
        <v>1</v>
      </c>
      <c r="O186" s="39"/>
      <c r="P186" s="301">
        <f>P194</f>
        <v>0</v>
      </c>
      <c r="Q186" s="147"/>
      <c r="R186" s="148"/>
    </row>
    <row r="187" spans="1:18" ht="15" thickBot="1" x14ac:dyDescent="0.35">
      <c r="A187" s="788"/>
      <c r="B187" s="852"/>
      <c r="C187" s="763" t="s">
        <v>18</v>
      </c>
      <c r="D187" s="73" t="s">
        <v>20</v>
      </c>
      <c r="E187" s="39">
        <f>E195+E211</f>
        <v>863</v>
      </c>
      <c r="F187" s="42"/>
      <c r="G187" s="39">
        <f>11+7</f>
        <v>18</v>
      </c>
      <c r="H187" s="39">
        <f>H195+H211</f>
        <v>344</v>
      </c>
      <c r="I187" s="39"/>
      <c r="J187" s="39">
        <f>6+5</f>
        <v>11</v>
      </c>
      <c r="K187" s="39">
        <f>K195+K211</f>
        <v>107</v>
      </c>
      <c r="L187" s="39"/>
      <c r="M187" s="39">
        <f>11+5</f>
        <v>16</v>
      </c>
      <c r="N187" s="39">
        <f>N195+N211</f>
        <v>29</v>
      </c>
      <c r="O187" s="39"/>
      <c r="P187" s="301">
        <f>P195</f>
        <v>1</v>
      </c>
      <c r="Q187" s="66"/>
      <c r="R187" s="23"/>
    </row>
    <row r="188" spans="1:18" ht="15" thickBot="1" x14ac:dyDescent="0.35">
      <c r="A188" s="788"/>
      <c r="B188" s="852"/>
      <c r="C188" s="46"/>
      <c r="D188" s="32" t="s">
        <v>21</v>
      </c>
      <c r="E188" s="39">
        <f>SUM(E186:E187)</f>
        <v>947</v>
      </c>
      <c r="F188" s="42"/>
      <c r="G188" s="39">
        <f>SUM(G186:G187)</f>
        <v>24</v>
      </c>
      <c r="H188" s="39">
        <f>SUM(H186:H187)</f>
        <v>386</v>
      </c>
      <c r="I188" s="39"/>
      <c r="J188" s="39">
        <f>SUM(J186:J187)</f>
        <v>17</v>
      </c>
      <c r="K188" s="39">
        <f>SUM(K186:K187)</f>
        <v>108</v>
      </c>
      <c r="L188" s="39"/>
      <c r="M188" s="39">
        <f>SUM(M186:M187)</f>
        <v>25</v>
      </c>
      <c r="N188" s="39">
        <f>SUM(N186:N187)</f>
        <v>30</v>
      </c>
      <c r="O188" s="39"/>
      <c r="P188" s="301">
        <f>SUM(P186:P187)</f>
        <v>1</v>
      </c>
      <c r="Q188" s="320"/>
      <c r="R188" s="321"/>
    </row>
    <row r="189" spans="1:18" ht="15" thickBot="1" x14ac:dyDescent="0.35">
      <c r="A189" s="789"/>
      <c r="B189" s="853"/>
      <c r="C189" s="793" t="s">
        <v>22</v>
      </c>
      <c r="D189" s="794"/>
      <c r="E189" s="45">
        <f>E197+E213</f>
        <v>13</v>
      </c>
      <c r="F189" s="45">
        <f t="shared" ref="F189:P189" si="22">F197+F213</f>
        <v>0</v>
      </c>
      <c r="G189" s="45">
        <f t="shared" si="22"/>
        <v>6</v>
      </c>
      <c r="H189" s="45">
        <f t="shared" si="22"/>
        <v>13</v>
      </c>
      <c r="I189" s="45">
        <f t="shared" si="22"/>
        <v>0</v>
      </c>
      <c r="J189" s="45">
        <f t="shared" si="22"/>
        <v>6</v>
      </c>
      <c r="K189" s="45">
        <f t="shared" si="22"/>
        <v>20</v>
      </c>
      <c r="L189" s="45">
        <f t="shared" si="22"/>
        <v>0</v>
      </c>
      <c r="M189" s="45">
        <f t="shared" si="22"/>
        <v>6</v>
      </c>
      <c r="N189" s="45">
        <f t="shared" si="22"/>
        <v>21</v>
      </c>
      <c r="O189" s="45">
        <f t="shared" si="22"/>
        <v>0</v>
      </c>
      <c r="P189" s="45">
        <f t="shared" si="22"/>
        <v>6</v>
      </c>
      <c r="Q189" s="340"/>
      <c r="R189" s="341"/>
    </row>
    <row r="190" spans="1:18" ht="15" thickBot="1" x14ac:dyDescent="0.35">
      <c r="A190" s="823" t="s">
        <v>184</v>
      </c>
      <c r="B190" s="838" t="s">
        <v>185</v>
      </c>
      <c r="C190" s="762" t="s">
        <v>17</v>
      </c>
      <c r="D190" s="32" t="s">
        <v>19</v>
      </c>
      <c r="E190" s="42"/>
      <c r="F190" s="42"/>
      <c r="G190" s="45"/>
      <c r="H190" s="42"/>
      <c r="I190" s="39"/>
      <c r="J190" s="39"/>
      <c r="K190" s="39"/>
      <c r="L190" s="39"/>
      <c r="M190" s="39"/>
      <c r="N190" s="39"/>
      <c r="O190" s="39"/>
      <c r="P190" s="301"/>
      <c r="Q190" s="147"/>
      <c r="R190" s="148"/>
    </row>
    <row r="191" spans="1:18" ht="15" thickBot="1" x14ac:dyDescent="0.35">
      <c r="A191" s="823"/>
      <c r="B191" s="838"/>
      <c r="C191" s="763" t="s">
        <v>18</v>
      </c>
      <c r="D191" s="73" t="s">
        <v>20</v>
      </c>
      <c r="E191" s="42"/>
      <c r="F191" s="42"/>
      <c r="G191" s="45"/>
      <c r="H191" s="42"/>
      <c r="I191" s="39"/>
      <c r="J191" s="39"/>
      <c r="K191" s="39"/>
      <c r="L191" s="39"/>
      <c r="M191" s="39"/>
      <c r="N191" s="39"/>
      <c r="O191" s="39"/>
      <c r="P191" s="301"/>
      <c r="Q191" s="66"/>
      <c r="R191" s="23"/>
    </row>
    <row r="192" spans="1:18" ht="15" thickBot="1" x14ac:dyDescent="0.35">
      <c r="A192" s="823"/>
      <c r="B192" s="838"/>
      <c r="C192" s="46"/>
      <c r="D192" s="32" t="s">
        <v>21</v>
      </c>
      <c r="E192" s="42"/>
      <c r="F192" s="42"/>
      <c r="G192" s="45"/>
      <c r="H192" s="42"/>
      <c r="I192" s="39"/>
      <c r="J192" s="39"/>
      <c r="K192" s="39"/>
      <c r="L192" s="39"/>
      <c r="M192" s="39"/>
      <c r="N192" s="39"/>
      <c r="O192" s="39"/>
      <c r="P192" s="301"/>
      <c r="Q192" s="320"/>
      <c r="R192" s="321"/>
    </row>
    <row r="193" spans="1:18" ht="15" thickBot="1" x14ac:dyDescent="0.35">
      <c r="A193" s="824"/>
      <c r="B193" s="839"/>
      <c r="C193" s="793" t="s">
        <v>22</v>
      </c>
      <c r="D193" s="794"/>
      <c r="E193" s="42"/>
      <c r="F193" s="42"/>
      <c r="G193" s="45"/>
      <c r="H193" s="42"/>
      <c r="I193" s="39"/>
      <c r="J193" s="39"/>
      <c r="K193" s="39"/>
      <c r="L193" s="39"/>
      <c r="M193" s="39"/>
      <c r="N193" s="39"/>
      <c r="O193" s="39"/>
      <c r="P193" s="301"/>
      <c r="Q193" s="340"/>
      <c r="R193" s="341"/>
    </row>
    <row r="194" spans="1:18" ht="15" thickBot="1" x14ac:dyDescent="0.35">
      <c r="A194" s="822" t="s">
        <v>186</v>
      </c>
      <c r="B194" s="837" t="s">
        <v>187</v>
      </c>
      <c r="C194" s="762" t="s">
        <v>17</v>
      </c>
      <c r="D194" s="32" t="s">
        <v>19</v>
      </c>
      <c r="E194" s="39">
        <f>48+25+7+2+2</f>
        <v>84</v>
      </c>
      <c r="F194" s="42"/>
      <c r="G194" s="39">
        <f>4+2</f>
        <v>6</v>
      </c>
      <c r="H194" s="39">
        <f>25+10+5+1+1</f>
        <v>42</v>
      </c>
      <c r="I194" s="39"/>
      <c r="J194" s="39">
        <f>4+2</f>
        <v>6</v>
      </c>
      <c r="K194" s="39">
        <v>1</v>
      </c>
      <c r="L194" s="39"/>
      <c r="M194" s="39">
        <f>4+4+1</f>
        <v>9</v>
      </c>
      <c r="N194" s="39">
        <v>1</v>
      </c>
      <c r="O194" s="39"/>
      <c r="P194" s="301">
        <v>0</v>
      </c>
      <c r="Q194" s="147"/>
      <c r="R194" s="148"/>
    </row>
    <row r="195" spans="1:18" ht="15" thickBot="1" x14ac:dyDescent="0.35">
      <c r="A195" s="823"/>
      <c r="B195" s="838"/>
      <c r="C195" s="763" t="s">
        <v>18</v>
      </c>
      <c r="D195" s="73" t="s">
        <v>20</v>
      </c>
      <c r="E195" s="39">
        <f>370+152+123</f>
        <v>645</v>
      </c>
      <c r="F195" s="42"/>
      <c r="G195" s="39">
        <f>11+7</f>
        <v>18</v>
      </c>
      <c r="H195" s="39">
        <f>144+73+56</f>
        <v>273</v>
      </c>
      <c r="I195" s="39"/>
      <c r="J195" s="39">
        <f>6+5</f>
        <v>11</v>
      </c>
      <c r="K195" s="39">
        <f>52+15+12</f>
        <v>79</v>
      </c>
      <c r="L195" s="39"/>
      <c r="M195" s="39">
        <f>11+5</f>
        <v>16</v>
      </c>
      <c r="N195" s="39">
        <v>27</v>
      </c>
      <c r="O195" s="39"/>
      <c r="P195" s="301">
        <v>1</v>
      </c>
      <c r="Q195" s="66"/>
      <c r="R195" s="23"/>
    </row>
    <row r="196" spans="1:18" ht="15" thickBot="1" x14ac:dyDescent="0.35">
      <c r="A196" s="823"/>
      <c r="B196" s="838"/>
      <c r="C196" s="46"/>
      <c r="D196" s="32" t="s">
        <v>21</v>
      </c>
      <c r="E196" s="39">
        <f>SUM(E194:E195)</f>
        <v>729</v>
      </c>
      <c r="F196" s="39"/>
      <c r="G196" s="39">
        <f>SUM(G194:G195)</f>
        <v>24</v>
      </c>
      <c r="H196" s="39">
        <f>SUM(H194:H195)</f>
        <v>315</v>
      </c>
      <c r="I196" s="39"/>
      <c r="J196" s="39">
        <f>SUM(J194:J195)</f>
        <v>17</v>
      </c>
      <c r="K196" s="39">
        <f>SUM(K194:K195)</f>
        <v>80</v>
      </c>
      <c r="L196" s="39"/>
      <c r="M196" s="39">
        <f>SUM(M194:M195)</f>
        <v>25</v>
      </c>
      <c r="N196" s="39">
        <f>SUM(N194:N195)</f>
        <v>28</v>
      </c>
      <c r="O196" s="39"/>
      <c r="P196" s="301">
        <f>SUM(P194:P195)</f>
        <v>1</v>
      </c>
      <c r="Q196" s="320"/>
      <c r="R196" s="321"/>
    </row>
    <row r="197" spans="1:18" ht="15" thickBot="1" x14ac:dyDescent="0.35">
      <c r="A197" s="824"/>
      <c r="B197" s="839"/>
      <c r="C197" s="793" t="s">
        <v>22</v>
      </c>
      <c r="D197" s="794"/>
      <c r="E197" s="45">
        <v>9</v>
      </c>
      <c r="F197" s="45"/>
      <c r="G197" s="45">
        <v>6</v>
      </c>
      <c r="H197" s="45">
        <v>9</v>
      </c>
      <c r="I197" s="39"/>
      <c r="J197" s="39">
        <v>6</v>
      </c>
      <c r="K197" s="83">
        <v>16</v>
      </c>
      <c r="L197" s="83"/>
      <c r="M197" s="83">
        <v>6</v>
      </c>
      <c r="N197" s="83">
        <v>17</v>
      </c>
      <c r="O197" s="83"/>
      <c r="P197" s="345">
        <v>6</v>
      </c>
      <c r="Q197" s="340"/>
      <c r="R197" s="341"/>
    </row>
    <row r="198" spans="1:18" ht="15" thickBot="1" x14ac:dyDescent="0.35">
      <c r="A198" s="822" t="s">
        <v>188</v>
      </c>
      <c r="B198" s="837" t="s">
        <v>189</v>
      </c>
      <c r="C198" s="762" t="s">
        <v>17</v>
      </c>
      <c r="D198" s="32" t="s">
        <v>19</v>
      </c>
      <c r="E198" s="42"/>
      <c r="F198" s="42"/>
      <c r="G198" s="42"/>
      <c r="H198" s="42"/>
      <c r="I198" s="39"/>
      <c r="J198" s="39"/>
      <c r="K198" s="39"/>
      <c r="L198" s="39"/>
      <c r="M198" s="39"/>
      <c r="N198" s="39"/>
      <c r="O198" s="39"/>
      <c r="P198" s="301"/>
      <c r="Q198" s="147"/>
      <c r="R198" s="148"/>
    </row>
    <row r="199" spans="1:18" ht="15" thickBot="1" x14ac:dyDescent="0.35">
      <c r="A199" s="823"/>
      <c r="B199" s="838"/>
      <c r="C199" s="763" t="s">
        <v>18</v>
      </c>
      <c r="D199" s="73" t="s">
        <v>20</v>
      </c>
      <c r="E199" s="42"/>
      <c r="F199" s="42"/>
      <c r="G199" s="42"/>
      <c r="H199" s="42"/>
      <c r="I199" s="39"/>
      <c r="J199" s="39"/>
      <c r="K199" s="39"/>
      <c r="L199" s="39"/>
      <c r="M199" s="39"/>
      <c r="N199" s="39"/>
      <c r="O199" s="39"/>
      <c r="P199" s="301"/>
      <c r="Q199" s="66"/>
      <c r="R199" s="23"/>
    </row>
    <row r="200" spans="1:18" ht="15" thickBot="1" x14ac:dyDescent="0.35">
      <c r="A200" s="823"/>
      <c r="B200" s="838"/>
      <c r="C200" s="46"/>
      <c r="D200" s="32" t="s">
        <v>21</v>
      </c>
      <c r="E200" s="42"/>
      <c r="F200" s="42"/>
      <c r="G200" s="42"/>
      <c r="H200" s="42"/>
      <c r="I200" s="39"/>
      <c r="J200" s="39"/>
      <c r="K200" s="39"/>
      <c r="L200" s="39"/>
      <c r="M200" s="39"/>
      <c r="N200" s="39"/>
      <c r="O200" s="39"/>
      <c r="P200" s="301"/>
      <c r="Q200" s="320"/>
      <c r="R200" s="321"/>
    </row>
    <row r="201" spans="1:18" ht="15" thickBot="1" x14ac:dyDescent="0.35">
      <c r="A201" s="824"/>
      <c r="B201" s="839"/>
      <c r="C201" s="793" t="s">
        <v>22</v>
      </c>
      <c r="D201" s="794"/>
      <c r="E201" s="42"/>
      <c r="F201" s="42"/>
      <c r="G201" s="42"/>
      <c r="H201" s="42"/>
      <c r="I201" s="39"/>
      <c r="J201" s="39"/>
      <c r="K201" s="39"/>
      <c r="L201" s="39"/>
      <c r="M201" s="39"/>
      <c r="N201" s="39"/>
      <c r="O201" s="39"/>
      <c r="P201" s="301"/>
      <c r="Q201" s="340"/>
      <c r="R201" s="341"/>
    </row>
    <row r="202" spans="1:18" ht="15" thickBot="1" x14ac:dyDescent="0.35">
      <c r="A202" s="822" t="s">
        <v>190</v>
      </c>
      <c r="B202" s="837" t="s">
        <v>191</v>
      </c>
      <c r="C202" s="762" t="s">
        <v>17</v>
      </c>
      <c r="D202" s="32" t="s">
        <v>19</v>
      </c>
      <c r="E202" s="42"/>
      <c r="F202" s="42"/>
      <c r="G202" s="42"/>
      <c r="H202" s="42"/>
      <c r="I202" s="39"/>
      <c r="J202" s="39"/>
      <c r="K202" s="39"/>
      <c r="L202" s="39"/>
      <c r="M202" s="39"/>
      <c r="N202" s="39"/>
      <c r="O202" s="39"/>
      <c r="P202" s="301"/>
      <c r="Q202" s="147"/>
      <c r="R202" s="148"/>
    </row>
    <row r="203" spans="1:18" ht="15" thickBot="1" x14ac:dyDescent="0.35">
      <c r="A203" s="823"/>
      <c r="B203" s="838"/>
      <c r="C203" s="763" t="s">
        <v>18</v>
      </c>
      <c r="D203" s="73" t="s">
        <v>20</v>
      </c>
      <c r="E203" s="42"/>
      <c r="F203" s="42"/>
      <c r="G203" s="42"/>
      <c r="H203" s="42"/>
      <c r="I203" s="39"/>
      <c r="J203" s="39"/>
      <c r="K203" s="39"/>
      <c r="L203" s="39"/>
      <c r="M203" s="39"/>
      <c r="N203" s="39"/>
      <c r="O203" s="39"/>
      <c r="P203" s="301"/>
      <c r="Q203" s="66"/>
      <c r="R203" s="23"/>
    </row>
    <row r="204" spans="1:18" ht="15" thickBot="1" x14ac:dyDescent="0.35">
      <c r="A204" s="823"/>
      <c r="B204" s="838"/>
      <c r="C204" s="46"/>
      <c r="D204" s="32" t="s">
        <v>21</v>
      </c>
      <c r="E204" s="42"/>
      <c r="F204" s="42"/>
      <c r="G204" s="42"/>
      <c r="H204" s="42"/>
      <c r="I204" s="39"/>
      <c r="J204" s="39"/>
      <c r="K204" s="39"/>
      <c r="L204" s="39"/>
      <c r="M204" s="39"/>
      <c r="N204" s="39"/>
      <c r="O204" s="39"/>
      <c r="P204" s="301"/>
      <c r="Q204" s="320"/>
      <c r="R204" s="321"/>
    </row>
    <row r="205" spans="1:18" ht="15" thickBot="1" x14ac:dyDescent="0.35">
      <c r="A205" s="824"/>
      <c r="B205" s="839"/>
      <c r="C205" s="793" t="s">
        <v>22</v>
      </c>
      <c r="D205" s="794"/>
      <c r="E205" s="42"/>
      <c r="F205" s="42"/>
      <c r="G205" s="42"/>
      <c r="H205" s="42"/>
      <c r="I205" s="39"/>
      <c r="J205" s="39"/>
      <c r="K205" s="39"/>
      <c r="L205" s="39"/>
      <c r="M205" s="39"/>
      <c r="N205" s="39"/>
      <c r="O205" s="39"/>
      <c r="P205" s="301"/>
      <c r="Q205" s="340"/>
      <c r="R205" s="341"/>
    </row>
    <row r="206" spans="1:18" ht="15" thickBot="1" x14ac:dyDescent="0.35">
      <c r="A206" s="822" t="s">
        <v>192</v>
      </c>
      <c r="B206" s="837" t="s">
        <v>193</v>
      </c>
      <c r="C206" s="762" t="s">
        <v>17</v>
      </c>
      <c r="D206" s="32" t="s">
        <v>19</v>
      </c>
      <c r="E206" s="42"/>
      <c r="F206" s="42"/>
      <c r="G206" s="42"/>
      <c r="H206" s="42"/>
      <c r="I206" s="39"/>
      <c r="J206" s="39"/>
      <c r="K206" s="39"/>
      <c r="L206" s="39"/>
      <c r="M206" s="39"/>
      <c r="N206" s="39"/>
      <c r="O206" s="39"/>
      <c r="P206" s="301"/>
      <c r="Q206" s="147"/>
      <c r="R206" s="148"/>
    </row>
    <row r="207" spans="1:18" ht="15" thickBot="1" x14ac:dyDescent="0.35">
      <c r="A207" s="823"/>
      <c r="B207" s="838"/>
      <c r="C207" s="763" t="s">
        <v>18</v>
      </c>
      <c r="D207" s="73" t="s">
        <v>20</v>
      </c>
      <c r="E207" s="42"/>
      <c r="F207" s="42"/>
      <c r="G207" s="42"/>
      <c r="H207" s="42"/>
      <c r="I207" s="39"/>
      <c r="J207" s="39"/>
      <c r="K207" s="39"/>
      <c r="L207" s="39"/>
      <c r="M207" s="39"/>
      <c r="N207" s="39"/>
      <c r="O207" s="39"/>
      <c r="P207" s="301"/>
      <c r="Q207" s="66"/>
      <c r="R207" s="23"/>
    </row>
    <row r="208" spans="1:18" ht="15" thickBot="1" x14ac:dyDescent="0.35">
      <c r="A208" s="823"/>
      <c r="B208" s="838"/>
      <c r="C208" s="46"/>
      <c r="D208" s="32" t="s">
        <v>21</v>
      </c>
      <c r="E208" s="42"/>
      <c r="F208" s="42"/>
      <c r="G208" s="42"/>
      <c r="H208" s="42"/>
      <c r="I208" s="39"/>
      <c r="J208" s="39"/>
      <c r="K208" s="39"/>
      <c r="L208" s="39"/>
      <c r="M208" s="39"/>
      <c r="N208" s="39"/>
      <c r="O208" s="39"/>
      <c r="P208" s="301"/>
      <c r="Q208" s="320"/>
      <c r="R208" s="321"/>
    </row>
    <row r="209" spans="1:18" ht="15" thickBot="1" x14ac:dyDescent="0.35">
      <c r="A209" s="824"/>
      <c r="B209" s="839"/>
      <c r="C209" s="793" t="s">
        <v>22</v>
      </c>
      <c r="D209" s="794"/>
      <c r="E209" s="42"/>
      <c r="F209" s="42"/>
      <c r="G209" s="42"/>
      <c r="H209" s="42"/>
      <c r="I209" s="39"/>
      <c r="J209" s="39"/>
      <c r="K209" s="39"/>
      <c r="L209" s="39"/>
      <c r="M209" s="39"/>
      <c r="N209" s="39"/>
      <c r="O209" s="39"/>
      <c r="P209" s="301"/>
      <c r="Q209" s="340"/>
      <c r="R209" s="341"/>
    </row>
    <row r="210" spans="1:18" ht="15" thickBot="1" x14ac:dyDescent="0.35">
      <c r="A210" s="822" t="s">
        <v>194</v>
      </c>
      <c r="B210" s="855" t="s">
        <v>195</v>
      </c>
      <c r="C210" s="762" t="s">
        <v>17</v>
      </c>
      <c r="D210" s="32" t="s">
        <v>19</v>
      </c>
      <c r="E210" s="39">
        <v>0</v>
      </c>
      <c r="F210" s="39"/>
      <c r="G210" s="39"/>
      <c r="H210" s="39">
        <v>0</v>
      </c>
      <c r="I210" s="39"/>
      <c r="J210" s="39"/>
      <c r="K210" s="39">
        <v>0</v>
      </c>
      <c r="L210" s="39"/>
      <c r="M210" s="39"/>
      <c r="N210" s="39">
        <v>0</v>
      </c>
      <c r="O210" s="39"/>
      <c r="P210" s="301"/>
      <c r="Q210" s="147"/>
      <c r="R210" s="148"/>
    </row>
    <row r="211" spans="1:18" ht="15" thickBot="1" x14ac:dyDescent="0.35">
      <c r="A211" s="823"/>
      <c r="B211" s="856"/>
      <c r="C211" s="763" t="s">
        <v>18</v>
      </c>
      <c r="D211" s="73" t="s">
        <v>20</v>
      </c>
      <c r="E211" s="39">
        <v>218</v>
      </c>
      <c r="F211" s="42"/>
      <c r="G211" s="42"/>
      <c r="H211" s="39">
        <f>71</f>
        <v>71</v>
      </c>
      <c r="I211" s="39"/>
      <c r="J211" s="39"/>
      <c r="K211" s="39">
        <v>28</v>
      </c>
      <c r="L211" s="39"/>
      <c r="M211" s="39"/>
      <c r="N211" s="39">
        <v>2</v>
      </c>
      <c r="O211" s="39"/>
      <c r="P211" s="301"/>
      <c r="Q211" s="66"/>
      <c r="R211" s="23"/>
    </row>
    <row r="212" spans="1:18" ht="15" thickBot="1" x14ac:dyDescent="0.35">
      <c r="A212" s="823"/>
      <c r="B212" s="856"/>
      <c r="C212" s="46"/>
      <c r="D212" s="32" t="s">
        <v>21</v>
      </c>
      <c r="E212" s="39">
        <f>SUM(E211)</f>
        <v>218</v>
      </c>
      <c r="F212" s="42"/>
      <c r="G212" s="42"/>
      <c r="H212" s="39">
        <f>SUM(H211)</f>
        <v>71</v>
      </c>
      <c r="I212" s="39"/>
      <c r="J212" s="39"/>
      <c r="K212" s="39">
        <f>SUM(K211)</f>
        <v>28</v>
      </c>
      <c r="L212" s="39"/>
      <c r="M212" s="39"/>
      <c r="N212" s="39">
        <f>SUM(N210:N211)</f>
        <v>2</v>
      </c>
      <c r="O212" s="39"/>
      <c r="P212" s="301"/>
      <c r="Q212" s="320"/>
      <c r="R212" s="321"/>
    </row>
    <row r="213" spans="1:18" ht="15" thickBot="1" x14ac:dyDescent="0.35">
      <c r="A213" s="824"/>
      <c r="B213" s="857"/>
      <c r="C213" s="793" t="s">
        <v>22</v>
      </c>
      <c r="D213" s="794"/>
      <c r="E213" s="45">
        <v>4</v>
      </c>
      <c r="F213" s="45"/>
      <c r="G213" s="45"/>
      <c r="H213" s="45">
        <v>4</v>
      </c>
      <c r="I213" s="39"/>
      <c r="J213" s="39"/>
      <c r="K213" s="39">
        <v>4</v>
      </c>
      <c r="L213" s="39"/>
      <c r="M213" s="39"/>
      <c r="N213" s="39">
        <v>4</v>
      </c>
      <c r="O213" s="39"/>
      <c r="P213" s="301"/>
      <c r="Q213" s="340"/>
      <c r="R213" s="341"/>
    </row>
    <row r="214" spans="1:18" ht="15" thickBot="1" x14ac:dyDescent="0.35">
      <c r="A214" s="822" t="s">
        <v>196</v>
      </c>
      <c r="B214" s="837" t="s">
        <v>197</v>
      </c>
      <c r="C214" s="762" t="s">
        <v>17</v>
      </c>
      <c r="D214" s="32" t="s">
        <v>19</v>
      </c>
      <c r="E214" s="42"/>
      <c r="F214" s="42"/>
      <c r="G214" s="45"/>
      <c r="H214" s="42"/>
      <c r="I214" s="39"/>
      <c r="J214" s="39"/>
      <c r="K214" s="39"/>
      <c r="L214" s="39"/>
      <c r="M214" s="39"/>
      <c r="N214" s="39"/>
      <c r="O214" s="39"/>
      <c r="P214" s="301"/>
      <c r="Q214" s="147"/>
      <c r="R214" s="148"/>
    </row>
    <row r="215" spans="1:18" ht="15" thickBot="1" x14ac:dyDescent="0.35">
      <c r="A215" s="823"/>
      <c r="B215" s="838"/>
      <c r="C215" s="763" t="s">
        <v>18</v>
      </c>
      <c r="D215" s="73" t="s">
        <v>20</v>
      </c>
      <c r="E215" s="42"/>
      <c r="F215" s="42"/>
      <c r="G215" s="45"/>
      <c r="H215" s="42"/>
      <c r="I215" s="39"/>
      <c r="J215" s="39"/>
      <c r="K215" s="39"/>
      <c r="L215" s="39"/>
      <c r="M215" s="39"/>
      <c r="N215" s="39"/>
      <c r="O215" s="39"/>
      <c r="P215" s="301"/>
      <c r="Q215" s="66"/>
      <c r="R215" s="23"/>
    </row>
    <row r="216" spans="1:18" ht="15" thickBot="1" x14ac:dyDescent="0.35">
      <c r="A216" s="823"/>
      <c r="B216" s="838"/>
      <c r="C216" s="46"/>
      <c r="D216" s="32" t="s">
        <v>21</v>
      </c>
      <c r="E216" s="42"/>
      <c r="F216" s="42"/>
      <c r="G216" s="45"/>
      <c r="H216" s="42"/>
      <c r="I216" s="39"/>
      <c r="J216" s="39"/>
      <c r="K216" s="39"/>
      <c r="L216" s="39"/>
      <c r="M216" s="39"/>
      <c r="N216" s="39"/>
      <c r="O216" s="39"/>
      <c r="P216" s="301"/>
      <c r="Q216" s="320"/>
      <c r="R216" s="321"/>
    </row>
    <row r="217" spans="1:18" ht="15" thickBot="1" x14ac:dyDescent="0.35">
      <c r="A217" s="824"/>
      <c r="B217" s="839"/>
      <c r="C217" s="793" t="s">
        <v>22</v>
      </c>
      <c r="D217" s="794"/>
      <c r="E217" s="42"/>
      <c r="F217" s="42"/>
      <c r="G217" s="45"/>
      <c r="H217" s="42"/>
      <c r="I217" s="39"/>
      <c r="J217" s="39"/>
      <c r="K217" s="39"/>
      <c r="L217" s="39"/>
      <c r="M217" s="39"/>
      <c r="N217" s="39"/>
      <c r="O217" s="39"/>
      <c r="P217" s="301"/>
      <c r="Q217" s="340"/>
      <c r="R217" s="341"/>
    </row>
    <row r="218" spans="1:18" ht="16.5" customHeight="1" thickBot="1" x14ac:dyDescent="0.35">
      <c r="A218" s="822"/>
      <c r="B218" s="854" t="s">
        <v>198</v>
      </c>
      <c r="C218" s="762" t="s">
        <v>17</v>
      </c>
      <c r="D218" s="32" t="s">
        <v>19</v>
      </c>
      <c r="E218" s="42"/>
      <c r="F218" s="42"/>
      <c r="G218" s="42"/>
      <c r="H218" s="42"/>
      <c r="I218" s="39"/>
      <c r="J218" s="39"/>
      <c r="K218" s="39"/>
      <c r="L218" s="39"/>
      <c r="M218" s="39"/>
      <c r="N218" s="39"/>
      <c r="O218" s="39"/>
      <c r="P218" s="301"/>
      <c r="Q218" s="147"/>
      <c r="R218" s="148"/>
    </row>
    <row r="219" spans="1:18" ht="15" thickBot="1" x14ac:dyDescent="0.35">
      <c r="A219" s="823"/>
      <c r="B219" s="826"/>
      <c r="C219" s="763" t="s">
        <v>18</v>
      </c>
      <c r="D219" s="73" t="s">
        <v>20</v>
      </c>
      <c r="E219" s="42"/>
      <c r="F219" s="42"/>
      <c r="G219" s="42"/>
      <c r="H219" s="42"/>
      <c r="I219" s="39"/>
      <c r="J219" s="39"/>
      <c r="K219" s="39"/>
      <c r="L219" s="39"/>
      <c r="M219" s="39"/>
      <c r="N219" s="39"/>
      <c r="O219" s="39"/>
      <c r="P219" s="301"/>
      <c r="Q219" s="66"/>
      <c r="R219" s="23"/>
    </row>
    <row r="220" spans="1:18" ht="15" thickBot="1" x14ac:dyDescent="0.35">
      <c r="A220" s="823"/>
      <c r="B220" s="826"/>
      <c r="C220" s="46"/>
      <c r="D220" s="32" t="s">
        <v>21</v>
      </c>
      <c r="E220" s="42"/>
      <c r="F220" s="42"/>
      <c r="G220" s="42"/>
      <c r="H220" s="42"/>
      <c r="I220" s="39"/>
      <c r="J220" s="39"/>
      <c r="K220" s="39"/>
      <c r="L220" s="39"/>
      <c r="M220" s="39"/>
      <c r="N220" s="39"/>
      <c r="O220" s="39"/>
      <c r="P220" s="301"/>
      <c r="Q220" s="320"/>
      <c r="R220" s="321"/>
    </row>
    <row r="221" spans="1:18" ht="15" thickBot="1" x14ac:dyDescent="0.35">
      <c r="A221" s="824"/>
      <c r="B221" s="840"/>
      <c r="C221" s="793" t="s">
        <v>22</v>
      </c>
      <c r="D221" s="794"/>
      <c r="E221" s="42"/>
      <c r="F221" s="42"/>
      <c r="G221" s="42"/>
      <c r="H221" s="42"/>
      <c r="I221" s="39"/>
      <c r="J221" s="39"/>
      <c r="K221" s="39"/>
      <c r="L221" s="39"/>
      <c r="M221" s="39"/>
      <c r="N221" s="39"/>
      <c r="O221" s="39"/>
      <c r="P221" s="301"/>
      <c r="Q221" s="340"/>
      <c r="R221" s="341"/>
    </row>
    <row r="222" spans="1:18" ht="16.5" customHeight="1" thickBot="1" x14ac:dyDescent="0.35">
      <c r="A222" s="822" t="s">
        <v>199</v>
      </c>
      <c r="B222" s="837" t="s">
        <v>198</v>
      </c>
      <c r="C222" s="762" t="s">
        <v>17</v>
      </c>
      <c r="D222" s="32" t="s">
        <v>19</v>
      </c>
      <c r="E222" s="42"/>
      <c r="F222" s="42"/>
      <c r="G222" s="42"/>
      <c r="H222" s="42"/>
      <c r="I222" s="39"/>
      <c r="J222" s="39"/>
      <c r="K222" s="39"/>
      <c r="L222" s="39"/>
      <c r="M222" s="39"/>
      <c r="N222" s="39"/>
      <c r="O222" s="39"/>
      <c r="P222" s="301"/>
      <c r="Q222" s="147"/>
      <c r="R222" s="148"/>
    </row>
    <row r="223" spans="1:18" ht="15" thickBot="1" x14ac:dyDescent="0.35">
      <c r="A223" s="823"/>
      <c r="B223" s="838"/>
      <c r="C223" s="763" t="s">
        <v>18</v>
      </c>
      <c r="D223" s="73" t="s">
        <v>20</v>
      </c>
      <c r="E223" s="42"/>
      <c r="F223" s="42"/>
      <c r="G223" s="42"/>
      <c r="H223" s="42"/>
      <c r="I223" s="39"/>
      <c r="J223" s="39"/>
      <c r="K223" s="39"/>
      <c r="L223" s="39"/>
      <c r="M223" s="39"/>
      <c r="N223" s="39"/>
      <c r="O223" s="39"/>
      <c r="P223" s="301"/>
      <c r="Q223" s="66"/>
      <c r="R223" s="23"/>
    </row>
    <row r="224" spans="1:18" ht="15" thickBot="1" x14ac:dyDescent="0.35">
      <c r="A224" s="823"/>
      <c r="B224" s="838"/>
      <c r="C224" s="46"/>
      <c r="D224" s="32" t="s">
        <v>21</v>
      </c>
      <c r="E224" s="42"/>
      <c r="F224" s="42"/>
      <c r="G224" s="42"/>
      <c r="H224" s="42"/>
      <c r="I224" s="39"/>
      <c r="J224" s="39"/>
      <c r="K224" s="39"/>
      <c r="L224" s="39"/>
      <c r="M224" s="39"/>
      <c r="N224" s="39"/>
      <c r="O224" s="39"/>
      <c r="P224" s="301"/>
      <c r="Q224" s="320"/>
      <c r="R224" s="321"/>
    </row>
    <row r="225" spans="1:18" ht="15" thickBot="1" x14ac:dyDescent="0.35">
      <c r="A225" s="824"/>
      <c r="B225" s="839"/>
      <c r="C225" s="793" t="s">
        <v>22</v>
      </c>
      <c r="D225" s="794"/>
      <c r="E225" s="42"/>
      <c r="F225" s="42"/>
      <c r="G225" s="42"/>
      <c r="H225" s="42"/>
      <c r="I225" s="39"/>
      <c r="J225" s="39"/>
      <c r="K225" s="39"/>
      <c r="L225" s="39"/>
      <c r="M225" s="39"/>
      <c r="N225" s="39"/>
      <c r="O225" s="39"/>
      <c r="P225" s="301"/>
      <c r="Q225" s="340"/>
      <c r="R225" s="341"/>
    </row>
    <row r="226" spans="1:18" ht="15" thickBot="1" x14ac:dyDescent="0.35">
      <c r="A226" s="822"/>
      <c r="B226" s="854" t="s">
        <v>200</v>
      </c>
      <c r="C226" s="762" t="s">
        <v>17</v>
      </c>
      <c r="D226" s="32" t="s">
        <v>19</v>
      </c>
      <c r="E226" s="39">
        <v>25</v>
      </c>
      <c r="F226" s="42"/>
      <c r="G226" s="45"/>
      <c r="H226" s="39">
        <f>25</f>
        <v>25</v>
      </c>
      <c r="I226" s="39"/>
      <c r="J226" s="39"/>
      <c r="K226" s="39">
        <v>0</v>
      </c>
      <c r="L226" s="39"/>
      <c r="M226" s="39"/>
      <c r="N226" s="39">
        <v>0</v>
      </c>
      <c r="O226" s="39"/>
      <c r="P226" s="301"/>
      <c r="Q226" s="147"/>
      <c r="R226" s="148"/>
    </row>
    <row r="227" spans="1:18" ht="15" thickBot="1" x14ac:dyDescent="0.35">
      <c r="A227" s="823"/>
      <c r="B227" s="826"/>
      <c r="C227" s="763" t="s">
        <v>18</v>
      </c>
      <c r="D227" s="73" t="s">
        <v>20</v>
      </c>
      <c r="E227" s="39">
        <v>127</v>
      </c>
      <c r="F227" s="42"/>
      <c r="G227" s="45"/>
      <c r="H227" s="39">
        <f>93</f>
        <v>93</v>
      </c>
      <c r="I227" s="39"/>
      <c r="J227" s="39"/>
      <c r="K227" s="39">
        <v>13</v>
      </c>
      <c r="L227" s="39"/>
      <c r="M227" s="39"/>
      <c r="N227" s="39">
        <v>1</v>
      </c>
      <c r="O227" s="39"/>
      <c r="P227" s="301"/>
      <c r="Q227" s="66"/>
      <c r="R227" s="23"/>
    </row>
    <row r="228" spans="1:18" ht="15" thickBot="1" x14ac:dyDescent="0.35">
      <c r="A228" s="823"/>
      <c r="B228" s="826"/>
      <c r="C228" s="46"/>
      <c r="D228" s="32" t="s">
        <v>21</v>
      </c>
      <c r="E228" s="39">
        <f>SUM(E226:E227)</f>
        <v>152</v>
      </c>
      <c r="F228" s="42"/>
      <c r="G228" s="45"/>
      <c r="H228" s="39">
        <f>SUM(H226:H227)</f>
        <v>118</v>
      </c>
      <c r="I228" s="39"/>
      <c r="J228" s="39"/>
      <c r="K228" s="39">
        <f>SUM(K226:K227)</f>
        <v>13</v>
      </c>
      <c r="L228" s="39"/>
      <c r="M228" s="39"/>
      <c r="N228" s="39">
        <f>SUM(N226:N227)</f>
        <v>1</v>
      </c>
      <c r="O228" s="39"/>
      <c r="P228" s="301"/>
      <c r="Q228" s="320"/>
      <c r="R228" s="321"/>
    </row>
    <row r="229" spans="1:18" ht="15" thickBot="1" x14ac:dyDescent="0.35">
      <c r="A229" s="824"/>
      <c r="B229" s="840"/>
      <c r="C229" s="793" t="s">
        <v>22</v>
      </c>
      <c r="D229" s="794"/>
      <c r="E229" s="45">
        <v>1</v>
      </c>
      <c r="F229" s="45"/>
      <c r="G229" s="45"/>
      <c r="H229" s="45">
        <v>1</v>
      </c>
      <c r="I229" s="39"/>
      <c r="J229" s="39"/>
      <c r="K229" s="39">
        <v>1</v>
      </c>
      <c r="L229" s="39"/>
      <c r="M229" s="39"/>
      <c r="N229" s="39">
        <v>1</v>
      </c>
      <c r="O229" s="39"/>
      <c r="P229" s="301"/>
      <c r="Q229" s="340"/>
      <c r="R229" s="341"/>
    </row>
    <row r="230" spans="1:18" ht="15" thickBot="1" x14ac:dyDescent="0.35">
      <c r="A230" s="822" t="s">
        <v>201</v>
      </c>
      <c r="B230" s="837" t="s">
        <v>202</v>
      </c>
      <c r="C230" s="762" t="s">
        <v>17</v>
      </c>
      <c r="D230" s="32" t="s">
        <v>19</v>
      </c>
      <c r="E230" s="39">
        <v>25</v>
      </c>
      <c r="F230" s="42"/>
      <c r="G230" s="42"/>
      <c r="H230" s="39">
        <f>25</f>
        <v>25</v>
      </c>
      <c r="I230" s="39"/>
      <c r="J230" s="39"/>
      <c r="K230" s="39">
        <v>0</v>
      </c>
      <c r="L230" s="39"/>
      <c r="M230" s="39"/>
      <c r="N230" s="39">
        <v>0</v>
      </c>
      <c r="O230" s="39"/>
      <c r="P230" s="301"/>
      <c r="Q230" s="324"/>
      <c r="R230" s="325"/>
    </row>
    <row r="231" spans="1:18" ht="15" thickBot="1" x14ac:dyDescent="0.35">
      <c r="A231" s="823"/>
      <c r="B231" s="838"/>
      <c r="C231" s="763" t="s">
        <v>18</v>
      </c>
      <c r="D231" s="73" t="s">
        <v>20</v>
      </c>
      <c r="E231" s="39">
        <v>127</v>
      </c>
      <c r="F231" s="42"/>
      <c r="G231" s="42"/>
      <c r="H231" s="39">
        <f>93</f>
        <v>93</v>
      </c>
      <c r="I231" s="39"/>
      <c r="J231" s="39"/>
      <c r="K231" s="39">
        <v>13</v>
      </c>
      <c r="L231" s="39"/>
      <c r="M231" s="39"/>
      <c r="N231" s="39">
        <v>1</v>
      </c>
      <c r="O231" s="39"/>
      <c r="P231" s="301"/>
      <c r="Q231" s="322"/>
      <c r="R231" s="323"/>
    </row>
    <row r="232" spans="1:18" ht="15" thickBot="1" x14ac:dyDescent="0.35">
      <c r="A232" s="823"/>
      <c r="B232" s="838"/>
      <c r="C232" s="46"/>
      <c r="D232" s="32" t="s">
        <v>21</v>
      </c>
      <c r="E232" s="39">
        <f>SUM(E230:E231)</f>
        <v>152</v>
      </c>
      <c r="F232" s="39"/>
      <c r="G232" s="39"/>
      <c r="H232" s="39">
        <f>SUM(H230:H231)</f>
        <v>118</v>
      </c>
      <c r="I232" s="39"/>
      <c r="J232" s="39"/>
      <c r="K232" s="39">
        <f>SUM(K230:K231)</f>
        <v>13</v>
      </c>
      <c r="L232" s="39"/>
      <c r="M232" s="39"/>
      <c r="N232" s="39">
        <f>SUM(N230:N231)</f>
        <v>1</v>
      </c>
      <c r="O232" s="39"/>
      <c r="P232" s="301"/>
      <c r="Q232" s="328"/>
      <c r="R232" s="329"/>
    </row>
    <row r="233" spans="1:18" ht="15" thickBot="1" x14ac:dyDescent="0.35">
      <c r="A233" s="824"/>
      <c r="B233" s="839"/>
      <c r="C233" s="793" t="s">
        <v>22</v>
      </c>
      <c r="D233" s="794"/>
      <c r="E233" s="45">
        <v>1</v>
      </c>
      <c r="F233" s="45"/>
      <c r="G233" s="45"/>
      <c r="H233" s="45">
        <v>1</v>
      </c>
      <c r="I233" s="39"/>
      <c r="J233" s="39"/>
      <c r="K233" s="39">
        <v>1</v>
      </c>
      <c r="L233" s="39"/>
      <c r="M233" s="39"/>
      <c r="N233" s="39">
        <v>1</v>
      </c>
      <c r="O233" s="39"/>
      <c r="P233" s="301"/>
      <c r="Q233" s="340"/>
      <c r="R233" s="341"/>
    </row>
    <row r="234" spans="1:18" ht="15" thickBot="1" x14ac:dyDescent="0.35">
      <c r="A234" s="822" t="s">
        <v>203</v>
      </c>
      <c r="B234" s="837" t="s">
        <v>204</v>
      </c>
      <c r="C234" s="762" t="s">
        <v>17</v>
      </c>
      <c r="D234" s="32" t="s">
        <v>19</v>
      </c>
      <c r="E234" s="42"/>
      <c r="F234" s="42"/>
      <c r="G234" s="42"/>
      <c r="H234" s="42"/>
      <c r="I234" s="39"/>
      <c r="J234" s="39"/>
      <c r="K234" s="39"/>
      <c r="L234" s="39"/>
      <c r="M234" s="39"/>
      <c r="N234" s="39"/>
      <c r="O234" s="39"/>
      <c r="P234" s="301"/>
      <c r="Q234" s="324"/>
      <c r="R234" s="325"/>
    </row>
    <row r="235" spans="1:18" ht="15" thickBot="1" x14ac:dyDescent="0.35">
      <c r="A235" s="823"/>
      <c r="B235" s="838"/>
      <c r="C235" s="763" t="s">
        <v>18</v>
      </c>
      <c r="D235" s="73" t="s">
        <v>20</v>
      </c>
      <c r="E235" s="42"/>
      <c r="F235" s="42"/>
      <c r="G235" s="42"/>
      <c r="H235" s="42"/>
      <c r="I235" s="39"/>
      <c r="J235" s="39"/>
      <c r="K235" s="39"/>
      <c r="L235" s="39"/>
      <c r="M235" s="39"/>
      <c r="N235" s="39"/>
      <c r="O235" s="39"/>
      <c r="P235" s="301"/>
      <c r="Q235" s="322"/>
      <c r="R235" s="323"/>
    </row>
    <row r="236" spans="1:18" ht="15" thickBot="1" x14ac:dyDescent="0.35">
      <c r="A236" s="823"/>
      <c r="B236" s="838"/>
      <c r="C236" s="46"/>
      <c r="D236" s="32" t="s">
        <v>21</v>
      </c>
      <c r="E236" s="42"/>
      <c r="F236" s="42"/>
      <c r="G236" s="42"/>
      <c r="H236" s="42"/>
      <c r="I236" s="39"/>
      <c r="J236" s="39"/>
      <c r="K236" s="39"/>
      <c r="L236" s="39"/>
      <c r="M236" s="39"/>
      <c r="N236" s="39"/>
      <c r="O236" s="39"/>
      <c r="P236" s="301"/>
      <c r="Q236" s="328"/>
      <c r="R236" s="329"/>
    </row>
    <row r="237" spans="1:18" ht="15" thickBot="1" x14ac:dyDescent="0.35">
      <c r="A237" s="824"/>
      <c r="B237" s="839"/>
      <c r="C237" s="793" t="s">
        <v>22</v>
      </c>
      <c r="D237" s="794"/>
      <c r="E237" s="42"/>
      <c r="F237" s="42"/>
      <c r="G237" s="42"/>
      <c r="H237" s="42"/>
      <c r="I237" s="39"/>
      <c r="J237" s="39"/>
      <c r="K237" s="39"/>
      <c r="L237" s="39"/>
      <c r="M237" s="39"/>
      <c r="N237" s="39"/>
      <c r="O237" s="39"/>
      <c r="P237" s="301"/>
      <c r="Q237" s="340"/>
      <c r="R237" s="341"/>
    </row>
    <row r="238" spans="1:18" ht="16.5" customHeight="1" thickBot="1" x14ac:dyDescent="0.35">
      <c r="A238" s="822" t="s">
        <v>205</v>
      </c>
      <c r="B238" s="837" t="s">
        <v>206</v>
      </c>
      <c r="C238" s="762" t="s">
        <v>17</v>
      </c>
      <c r="D238" s="32" t="s">
        <v>19</v>
      </c>
      <c r="E238" s="42"/>
      <c r="F238" s="42"/>
      <c r="G238" s="42"/>
      <c r="H238" s="42"/>
      <c r="I238" s="39"/>
      <c r="J238" s="39"/>
      <c r="K238" s="39"/>
      <c r="L238" s="39"/>
      <c r="M238" s="39"/>
      <c r="N238" s="39"/>
      <c r="O238" s="39"/>
      <c r="P238" s="301"/>
      <c r="Q238" s="324"/>
      <c r="R238" s="325"/>
    </row>
    <row r="239" spans="1:18" ht="15" thickBot="1" x14ac:dyDescent="0.35">
      <c r="A239" s="823"/>
      <c r="B239" s="838"/>
      <c r="C239" s="763" t="s">
        <v>18</v>
      </c>
      <c r="D239" s="73" t="s">
        <v>20</v>
      </c>
      <c r="E239" s="42"/>
      <c r="F239" s="42"/>
      <c r="G239" s="42"/>
      <c r="H239" s="42"/>
      <c r="I239" s="39"/>
      <c r="J239" s="39"/>
      <c r="K239" s="39"/>
      <c r="L239" s="39"/>
      <c r="M239" s="39"/>
      <c r="N239" s="39"/>
      <c r="O239" s="39"/>
      <c r="P239" s="301"/>
      <c r="Q239" s="322"/>
      <c r="R239" s="323"/>
    </row>
    <row r="240" spans="1:18" ht="15" thickBot="1" x14ac:dyDescent="0.35">
      <c r="A240" s="823"/>
      <c r="B240" s="838"/>
      <c r="C240" s="46"/>
      <c r="D240" s="32" t="s">
        <v>21</v>
      </c>
      <c r="E240" s="42"/>
      <c r="F240" s="42"/>
      <c r="G240" s="42"/>
      <c r="H240" s="42"/>
      <c r="I240" s="39"/>
      <c r="J240" s="39"/>
      <c r="K240" s="39"/>
      <c r="L240" s="39"/>
      <c r="M240" s="39"/>
      <c r="N240" s="39"/>
      <c r="O240" s="39"/>
      <c r="P240" s="301"/>
      <c r="Q240" s="328"/>
      <c r="R240" s="329"/>
    </row>
    <row r="241" spans="1:19" ht="15" thickBot="1" x14ac:dyDescent="0.35">
      <c r="A241" s="824"/>
      <c r="B241" s="839"/>
      <c r="C241" s="793" t="s">
        <v>22</v>
      </c>
      <c r="D241" s="794"/>
      <c r="E241" s="42"/>
      <c r="F241" s="42"/>
      <c r="G241" s="42"/>
      <c r="H241" s="42"/>
      <c r="I241" s="39"/>
      <c r="J241" s="39"/>
      <c r="K241" s="39"/>
      <c r="L241" s="39"/>
      <c r="M241" s="39"/>
      <c r="N241" s="39"/>
      <c r="O241" s="39"/>
      <c r="P241" s="301"/>
      <c r="Q241" s="340"/>
      <c r="R241" s="341"/>
    </row>
    <row r="242" spans="1:19" ht="16.5" customHeight="1" thickBot="1" x14ac:dyDescent="0.35">
      <c r="A242" s="822" t="s">
        <v>207</v>
      </c>
      <c r="B242" s="837" t="s">
        <v>208</v>
      </c>
      <c r="C242" s="762" t="s">
        <v>17</v>
      </c>
      <c r="D242" s="32" t="s">
        <v>19</v>
      </c>
      <c r="E242" s="42"/>
      <c r="F242" s="42"/>
      <c r="G242" s="42"/>
      <c r="H242" s="42"/>
      <c r="I242" s="39"/>
      <c r="J242" s="39"/>
      <c r="K242" s="39"/>
      <c r="L242" s="39"/>
      <c r="M242" s="39"/>
      <c r="N242" s="39"/>
      <c r="O242" s="39"/>
      <c r="P242" s="301"/>
      <c r="Q242" s="324"/>
      <c r="R242" s="325"/>
      <c r="S242" s="332"/>
    </row>
    <row r="243" spans="1:19" ht="15" thickBot="1" x14ac:dyDescent="0.35">
      <c r="A243" s="823"/>
      <c r="B243" s="838"/>
      <c r="C243" s="763" t="s">
        <v>18</v>
      </c>
      <c r="D243" s="73" t="s">
        <v>20</v>
      </c>
      <c r="E243" s="42"/>
      <c r="F243" s="42"/>
      <c r="G243" s="42"/>
      <c r="H243" s="42"/>
      <c r="I243" s="39"/>
      <c r="J243" s="39"/>
      <c r="K243" s="39"/>
      <c r="L243" s="39"/>
      <c r="M243" s="39"/>
      <c r="N243" s="39"/>
      <c r="O243" s="39"/>
      <c r="P243" s="301"/>
      <c r="Q243" s="324"/>
      <c r="R243" s="325"/>
    </row>
    <row r="244" spans="1:19" ht="15" thickBot="1" x14ac:dyDescent="0.35">
      <c r="A244" s="823"/>
      <c r="B244" s="838"/>
      <c r="C244" s="46"/>
      <c r="D244" s="32" t="s">
        <v>21</v>
      </c>
      <c r="E244" s="42"/>
      <c r="F244" s="42"/>
      <c r="G244" s="42"/>
      <c r="H244" s="42"/>
      <c r="I244" s="39"/>
      <c r="J244" s="39"/>
      <c r="K244" s="39"/>
      <c r="L244" s="39"/>
      <c r="M244" s="39"/>
      <c r="N244" s="39"/>
      <c r="O244" s="39"/>
      <c r="P244" s="301"/>
      <c r="Q244" s="328"/>
      <c r="R244" s="329"/>
    </row>
    <row r="245" spans="1:19" ht="15" thickBot="1" x14ac:dyDescent="0.35">
      <c r="A245" s="824"/>
      <c r="B245" s="839"/>
      <c r="C245" s="793" t="s">
        <v>22</v>
      </c>
      <c r="D245" s="794"/>
      <c r="E245" s="42"/>
      <c r="F245" s="42"/>
      <c r="G245" s="42"/>
      <c r="H245" s="42"/>
      <c r="I245" s="39"/>
      <c r="J245" s="39"/>
      <c r="K245" s="39"/>
      <c r="L245" s="39"/>
      <c r="M245" s="39"/>
      <c r="N245" s="39"/>
      <c r="O245" s="39"/>
      <c r="P245" s="301"/>
      <c r="Q245" s="340"/>
      <c r="R245" s="341"/>
    </row>
    <row r="246" spans="1:19" ht="15" thickBot="1" x14ac:dyDescent="0.35">
      <c r="A246" s="822" t="s">
        <v>209</v>
      </c>
      <c r="B246" s="859" t="s">
        <v>210</v>
      </c>
      <c r="C246" s="762" t="s">
        <v>17</v>
      </c>
      <c r="D246" s="32" t="s">
        <v>19</v>
      </c>
      <c r="E246" s="42"/>
      <c r="F246" s="42"/>
      <c r="G246" s="42"/>
      <c r="H246" s="42"/>
      <c r="I246" s="39"/>
      <c r="J246" s="39"/>
      <c r="K246" s="39"/>
      <c r="L246" s="39"/>
      <c r="M246" s="39"/>
      <c r="N246" s="39"/>
      <c r="O246" s="39"/>
      <c r="P246" s="301"/>
      <c r="Q246" s="324"/>
      <c r="R246" s="325"/>
    </row>
    <row r="247" spans="1:19" ht="15" thickBot="1" x14ac:dyDescent="0.35">
      <c r="A247" s="823"/>
      <c r="B247" s="860"/>
      <c r="C247" s="763" t="s">
        <v>18</v>
      </c>
      <c r="D247" s="73" t="s">
        <v>20</v>
      </c>
      <c r="E247" s="42"/>
      <c r="F247" s="42"/>
      <c r="G247" s="42"/>
      <c r="H247" s="42"/>
      <c r="I247" s="39"/>
      <c r="J247" s="39"/>
      <c r="K247" s="39"/>
      <c r="L247" s="39"/>
      <c r="M247" s="39"/>
      <c r="N247" s="39"/>
      <c r="O247" s="39"/>
      <c r="P247" s="301"/>
      <c r="Q247" s="322"/>
      <c r="R247" s="323"/>
    </row>
    <row r="248" spans="1:19" ht="15" thickBot="1" x14ac:dyDescent="0.35">
      <c r="A248" s="823"/>
      <c r="B248" s="860"/>
      <c r="C248" s="46"/>
      <c r="D248" s="32" t="s">
        <v>21</v>
      </c>
      <c r="E248" s="42"/>
      <c r="F248" s="42"/>
      <c r="G248" s="42"/>
      <c r="H248" s="42"/>
      <c r="I248" s="39"/>
      <c r="J248" s="39"/>
      <c r="K248" s="39"/>
      <c r="L248" s="39"/>
      <c r="M248" s="39"/>
      <c r="N248" s="39"/>
      <c r="O248" s="39"/>
      <c r="P248" s="301"/>
      <c r="Q248" s="328"/>
      <c r="R248" s="329"/>
    </row>
    <row r="249" spans="1:19" ht="15" thickBot="1" x14ac:dyDescent="0.35">
      <c r="A249" s="824"/>
      <c r="B249" s="861"/>
      <c r="C249" s="793" t="s">
        <v>22</v>
      </c>
      <c r="D249" s="794"/>
      <c r="E249" s="42"/>
      <c r="F249" s="42"/>
      <c r="G249" s="42"/>
      <c r="H249" s="42"/>
      <c r="I249" s="39"/>
      <c r="J249" s="39"/>
      <c r="K249" s="39"/>
      <c r="L249" s="39"/>
      <c r="M249" s="39"/>
      <c r="N249" s="39"/>
      <c r="O249" s="39"/>
      <c r="P249" s="301"/>
      <c r="Q249" s="340"/>
      <c r="R249" s="341"/>
    </row>
    <row r="250" spans="1:19" ht="15" thickBot="1" x14ac:dyDescent="0.35">
      <c r="A250" s="822"/>
      <c r="B250" s="854" t="s">
        <v>211</v>
      </c>
      <c r="C250" s="762" t="s">
        <v>17</v>
      </c>
      <c r="D250" s="32" t="s">
        <v>19</v>
      </c>
      <c r="E250" s="39">
        <v>5</v>
      </c>
      <c r="F250" s="42"/>
      <c r="G250" s="45"/>
      <c r="H250" s="39">
        <v>0</v>
      </c>
      <c r="I250" s="39"/>
      <c r="J250" s="39"/>
      <c r="K250" s="39">
        <v>0</v>
      </c>
      <c r="L250" s="39"/>
      <c r="M250" s="39"/>
      <c r="N250" s="39">
        <v>1</v>
      </c>
      <c r="O250" s="39"/>
      <c r="P250" s="301"/>
      <c r="Q250" s="324"/>
      <c r="R250" s="325"/>
    </row>
    <row r="251" spans="1:19" ht="15" thickBot="1" x14ac:dyDescent="0.35">
      <c r="A251" s="823"/>
      <c r="B251" s="826"/>
      <c r="C251" s="763" t="s">
        <v>18</v>
      </c>
      <c r="D251" s="73" t="s">
        <v>20</v>
      </c>
      <c r="E251" s="39">
        <v>32</v>
      </c>
      <c r="F251" s="42"/>
      <c r="G251" s="45"/>
      <c r="H251" s="39">
        <v>5</v>
      </c>
      <c r="I251" s="39"/>
      <c r="J251" s="39"/>
      <c r="K251" s="39">
        <v>3</v>
      </c>
      <c r="L251" s="39"/>
      <c r="M251" s="39"/>
      <c r="N251" s="39">
        <v>0</v>
      </c>
      <c r="O251" s="39"/>
      <c r="P251" s="301"/>
      <c r="Q251" s="322"/>
      <c r="R251" s="323"/>
    </row>
    <row r="252" spans="1:19" ht="15" thickBot="1" x14ac:dyDescent="0.35">
      <c r="A252" s="823"/>
      <c r="B252" s="826"/>
      <c r="C252" s="46"/>
      <c r="D252" s="32" t="s">
        <v>21</v>
      </c>
      <c r="E252" s="39">
        <f>SUM(E250:E251)</f>
        <v>37</v>
      </c>
      <c r="F252" s="42"/>
      <c r="G252" s="45"/>
      <c r="H252" s="39">
        <f>SUM(H250:H251)</f>
        <v>5</v>
      </c>
      <c r="I252" s="39"/>
      <c r="J252" s="39"/>
      <c r="K252" s="39">
        <f>SUM(K250:K251)</f>
        <v>3</v>
      </c>
      <c r="L252" s="39"/>
      <c r="M252" s="39"/>
      <c r="N252" s="39">
        <f>SUM(N250:N251)</f>
        <v>1</v>
      </c>
      <c r="O252" s="39"/>
      <c r="P252" s="301"/>
      <c r="Q252" s="328"/>
      <c r="R252" s="329"/>
    </row>
    <row r="253" spans="1:19" ht="15" thickBot="1" x14ac:dyDescent="0.35">
      <c r="A253" s="824"/>
      <c r="B253" s="858"/>
      <c r="C253" s="793" t="s">
        <v>22</v>
      </c>
      <c r="D253" s="794"/>
      <c r="E253" s="45">
        <v>4</v>
      </c>
      <c r="F253" s="45"/>
      <c r="G253" s="45"/>
      <c r="H253" s="45">
        <v>4</v>
      </c>
      <c r="I253" s="39"/>
      <c r="J253" s="39"/>
      <c r="K253" s="39">
        <v>4</v>
      </c>
      <c r="L253" s="39"/>
      <c r="M253" s="39"/>
      <c r="N253" s="39">
        <v>4</v>
      </c>
      <c r="O253" s="39"/>
      <c r="P253" s="301"/>
      <c r="Q253" s="333"/>
      <c r="R253" s="334"/>
    </row>
    <row r="254" spans="1:19" ht="15" thickBot="1" x14ac:dyDescent="0.35">
      <c r="A254" s="787" t="s">
        <v>212</v>
      </c>
      <c r="B254" s="790" t="s">
        <v>213</v>
      </c>
      <c r="C254" s="762" t="s">
        <v>17</v>
      </c>
      <c r="D254" s="32" t="s">
        <v>19</v>
      </c>
      <c r="E254" s="42"/>
      <c r="F254" s="42"/>
      <c r="G254" s="45"/>
      <c r="H254" s="42"/>
      <c r="I254" s="39"/>
      <c r="J254" s="39"/>
      <c r="K254" s="39"/>
      <c r="L254" s="39"/>
      <c r="M254" s="39"/>
      <c r="N254" s="39"/>
      <c r="O254" s="39"/>
      <c r="P254" s="301"/>
      <c r="Q254" s="324"/>
      <c r="R254" s="325"/>
    </row>
    <row r="255" spans="1:19" ht="15" thickBot="1" x14ac:dyDescent="0.35">
      <c r="A255" s="788"/>
      <c r="B255" s="791"/>
      <c r="C255" s="763" t="s">
        <v>18</v>
      </c>
      <c r="D255" s="73" t="s">
        <v>20</v>
      </c>
      <c r="E255" s="42"/>
      <c r="F255" s="42"/>
      <c r="G255" s="45"/>
      <c r="H255" s="42"/>
      <c r="I255" s="39"/>
      <c r="J255" s="39"/>
      <c r="K255" s="39"/>
      <c r="L255" s="39"/>
      <c r="M255" s="39"/>
      <c r="N255" s="39"/>
      <c r="O255" s="39"/>
      <c r="P255" s="301"/>
      <c r="Q255" s="326"/>
      <c r="R255" s="327"/>
    </row>
    <row r="256" spans="1:19" ht="15" thickBot="1" x14ac:dyDescent="0.35">
      <c r="A256" s="788"/>
      <c r="B256" s="791"/>
      <c r="C256" s="46"/>
      <c r="D256" s="32" t="s">
        <v>21</v>
      </c>
      <c r="E256" s="42"/>
      <c r="F256" s="42"/>
      <c r="G256" s="45"/>
      <c r="H256" s="42"/>
      <c r="I256" s="39"/>
      <c r="J256" s="39"/>
      <c r="K256" s="39"/>
      <c r="L256" s="39"/>
      <c r="M256" s="39"/>
      <c r="N256" s="39"/>
      <c r="O256" s="39"/>
      <c r="P256" s="301"/>
      <c r="Q256" s="328"/>
      <c r="R256" s="329"/>
    </row>
    <row r="257" spans="1:18" ht="15" thickBot="1" x14ac:dyDescent="0.35">
      <c r="A257" s="789"/>
      <c r="B257" s="792"/>
      <c r="C257" s="793" t="s">
        <v>22</v>
      </c>
      <c r="D257" s="794"/>
      <c r="E257" s="42"/>
      <c r="F257" s="42"/>
      <c r="G257" s="45"/>
      <c r="H257" s="42"/>
      <c r="I257" s="39"/>
      <c r="J257" s="39"/>
      <c r="K257" s="39"/>
      <c r="L257" s="39"/>
      <c r="M257" s="39"/>
      <c r="N257" s="39"/>
      <c r="O257" s="39"/>
      <c r="P257" s="301"/>
      <c r="Q257" s="340"/>
      <c r="R257" s="341"/>
    </row>
    <row r="258" spans="1:18" ht="15" thickBot="1" x14ac:dyDescent="0.35">
      <c r="A258" s="787" t="s">
        <v>214</v>
      </c>
      <c r="B258" s="790" t="s">
        <v>215</v>
      </c>
      <c r="C258" s="762" t="s">
        <v>17</v>
      </c>
      <c r="D258" s="32" t="s">
        <v>19</v>
      </c>
      <c r="E258" s="42"/>
      <c r="F258" s="42"/>
      <c r="G258" s="42"/>
      <c r="H258" s="42"/>
      <c r="I258" s="39"/>
      <c r="J258" s="39"/>
      <c r="K258" s="39"/>
      <c r="L258" s="39"/>
      <c r="M258" s="39"/>
      <c r="N258" s="39"/>
      <c r="O258" s="39"/>
      <c r="P258" s="301"/>
      <c r="Q258" s="324"/>
      <c r="R258" s="325"/>
    </row>
    <row r="259" spans="1:18" ht="15" thickBot="1" x14ac:dyDescent="0.35">
      <c r="A259" s="788"/>
      <c r="B259" s="791"/>
      <c r="C259" s="763" t="s">
        <v>18</v>
      </c>
      <c r="D259" s="73" t="s">
        <v>20</v>
      </c>
      <c r="E259" s="42"/>
      <c r="F259" s="42"/>
      <c r="G259" s="42"/>
      <c r="H259" s="42"/>
      <c r="I259" s="39"/>
      <c r="J259" s="39"/>
      <c r="K259" s="39"/>
      <c r="L259" s="39"/>
      <c r="M259" s="39"/>
      <c r="N259" s="39"/>
      <c r="O259" s="39"/>
      <c r="P259" s="301"/>
      <c r="Q259" s="322"/>
      <c r="R259" s="323"/>
    </row>
    <row r="260" spans="1:18" ht="15" thickBot="1" x14ac:dyDescent="0.35">
      <c r="A260" s="788"/>
      <c r="B260" s="791"/>
      <c r="C260" s="46"/>
      <c r="D260" s="32" t="s">
        <v>21</v>
      </c>
      <c r="E260" s="42"/>
      <c r="F260" s="42"/>
      <c r="G260" s="42"/>
      <c r="H260" s="42"/>
      <c r="I260" s="39"/>
      <c r="J260" s="39"/>
      <c r="K260" s="39"/>
      <c r="L260" s="39"/>
      <c r="M260" s="39"/>
      <c r="N260" s="39"/>
      <c r="O260" s="39"/>
      <c r="P260" s="301"/>
      <c r="Q260" s="328"/>
      <c r="R260" s="329"/>
    </row>
    <row r="261" spans="1:18" ht="15" thickBot="1" x14ac:dyDescent="0.35">
      <c r="A261" s="789"/>
      <c r="B261" s="792"/>
      <c r="C261" s="793" t="s">
        <v>22</v>
      </c>
      <c r="D261" s="794"/>
      <c r="E261" s="42"/>
      <c r="F261" s="42"/>
      <c r="G261" s="42"/>
      <c r="H261" s="42"/>
      <c r="I261" s="39"/>
      <c r="J261" s="39"/>
      <c r="K261" s="39"/>
      <c r="L261" s="39"/>
      <c r="M261" s="39"/>
      <c r="N261" s="39"/>
      <c r="O261" s="39"/>
      <c r="P261" s="301"/>
      <c r="Q261" s="340"/>
      <c r="R261" s="341"/>
    </row>
    <row r="262" spans="1:18" ht="15" thickBot="1" x14ac:dyDescent="0.35">
      <c r="A262" s="787" t="s">
        <v>216</v>
      </c>
      <c r="B262" s="855" t="s">
        <v>217</v>
      </c>
      <c r="C262" s="762" t="s">
        <v>17</v>
      </c>
      <c r="D262" s="32" t="s">
        <v>19</v>
      </c>
      <c r="E262" s="45"/>
      <c r="F262" s="45"/>
      <c r="G262" s="45"/>
      <c r="H262" s="42"/>
      <c r="I262" s="39"/>
      <c r="J262" s="39"/>
      <c r="K262" s="39"/>
      <c r="L262" s="39"/>
      <c r="M262" s="39"/>
      <c r="N262" s="39"/>
      <c r="O262" s="39"/>
      <c r="P262" s="301"/>
      <c r="Q262" s="324"/>
      <c r="R262" s="325"/>
    </row>
    <row r="263" spans="1:18" ht="15" thickBot="1" x14ac:dyDescent="0.35">
      <c r="A263" s="788"/>
      <c r="B263" s="856"/>
      <c r="C263" s="763" t="s">
        <v>18</v>
      </c>
      <c r="D263" s="73" t="s">
        <v>20</v>
      </c>
      <c r="E263" s="45"/>
      <c r="F263" s="45"/>
      <c r="G263" s="45"/>
      <c r="H263" s="42"/>
      <c r="I263" s="39"/>
      <c r="J263" s="39"/>
      <c r="K263" s="39"/>
      <c r="L263" s="39"/>
      <c r="M263" s="39"/>
      <c r="N263" s="39"/>
      <c r="O263" s="39"/>
      <c r="P263" s="301"/>
      <c r="Q263" s="322"/>
      <c r="R263" s="323"/>
    </row>
    <row r="264" spans="1:18" ht="15" thickBot="1" x14ac:dyDescent="0.35">
      <c r="A264" s="788"/>
      <c r="B264" s="856"/>
      <c r="C264" s="46"/>
      <c r="D264" s="32" t="s">
        <v>21</v>
      </c>
      <c r="E264" s="45"/>
      <c r="F264" s="45"/>
      <c r="G264" s="45"/>
      <c r="H264" s="42"/>
      <c r="I264" s="39"/>
      <c r="J264" s="39"/>
      <c r="K264" s="39"/>
      <c r="L264" s="39"/>
      <c r="M264" s="39"/>
      <c r="N264" s="39"/>
      <c r="O264" s="39"/>
      <c r="P264" s="301"/>
      <c r="Q264" s="328"/>
      <c r="R264" s="329"/>
    </row>
    <row r="265" spans="1:18" ht="15" thickBot="1" x14ac:dyDescent="0.35">
      <c r="A265" s="789"/>
      <c r="B265" s="857"/>
      <c r="C265" s="793" t="s">
        <v>22</v>
      </c>
      <c r="D265" s="794"/>
      <c r="E265" s="45"/>
      <c r="F265" s="45"/>
      <c r="G265" s="45"/>
      <c r="H265" s="42"/>
      <c r="I265" s="39"/>
      <c r="J265" s="39"/>
      <c r="K265" s="39"/>
      <c r="L265" s="39"/>
      <c r="M265" s="39"/>
      <c r="N265" s="39"/>
      <c r="O265" s="39"/>
      <c r="P265" s="301"/>
      <c r="Q265" s="340"/>
      <c r="R265" s="341"/>
    </row>
    <row r="266" spans="1:18" ht="15" thickBot="1" x14ac:dyDescent="0.35">
      <c r="A266" s="787" t="s">
        <v>218</v>
      </c>
      <c r="B266" s="790" t="s">
        <v>219</v>
      </c>
      <c r="C266" s="762" t="s">
        <v>17</v>
      </c>
      <c r="D266" s="32" t="s">
        <v>19</v>
      </c>
      <c r="E266" s="45"/>
      <c r="F266" s="45"/>
      <c r="G266" s="45"/>
      <c r="H266" s="42"/>
      <c r="I266" s="39"/>
      <c r="J266" s="39"/>
      <c r="K266" s="39"/>
      <c r="L266" s="39"/>
      <c r="M266" s="39"/>
      <c r="N266" s="39"/>
      <c r="O266" s="39"/>
      <c r="P266" s="301"/>
      <c r="Q266" s="326"/>
      <c r="R266" s="327"/>
    </row>
    <row r="267" spans="1:18" ht="15" thickBot="1" x14ac:dyDescent="0.35">
      <c r="A267" s="788"/>
      <c r="B267" s="791"/>
      <c r="C267" s="763" t="s">
        <v>18</v>
      </c>
      <c r="D267" s="73" t="s">
        <v>20</v>
      </c>
      <c r="E267" s="45"/>
      <c r="F267" s="45"/>
      <c r="G267" s="45"/>
      <c r="H267" s="42"/>
      <c r="I267" s="39"/>
      <c r="J267" s="39"/>
      <c r="K267" s="39"/>
      <c r="L267" s="39"/>
      <c r="M267" s="39"/>
      <c r="N267" s="39"/>
      <c r="O267" s="39"/>
      <c r="P267" s="301"/>
      <c r="Q267" s="322"/>
      <c r="R267" s="323"/>
    </row>
    <row r="268" spans="1:18" ht="15" thickBot="1" x14ac:dyDescent="0.35">
      <c r="A268" s="788"/>
      <c r="B268" s="791"/>
      <c r="C268" s="46"/>
      <c r="D268" s="32" t="s">
        <v>21</v>
      </c>
      <c r="E268" s="45"/>
      <c r="F268" s="45"/>
      <c r="G268" s="45"/>
      <c r="H268" s="42"/>
      <c r="I268" s="39"/>
      <c r="J268" s="39"/>
      <c r="K268" s="39"/>
      <c r="L268" s="39"/>
      <c r="M268" s="39"/>
      <c r="N268" s="39"/>
      <c r="O268" s="39"/>
      <c r="P268" s="301"/>
      <c r="Q268" s="328"/>
      <c r="R268" s="329"/>
    </row>
    <row r="269" spans="1:18" ht="15" thickBot="1" x14ac:dyDescent="0.35">
      <c r="A269" s="789"/>
      <c r="B269" s="792"/>
      <c r="C269" s="793" t="s">
        <v>22</v>
      </c>
      <c r="D269" s="794"/>
      <c r="E269" s="45"/>
      <c r="F269" s="45"/>
      <c r="G269" s="45"/>
      <c r="H269" s="42"/>
      <c r="I269" s="39"/>
      <c r="J269" s="39"/>
      <c r="K269" s="39"/>
      <c r="L269" s="39"/>
      <c r="M269" s="39"/>
      <c r="N269" s="39"/>
      <c r="O269" s="39"/>
      <c r="P269" s="301"/>
      <c r="Q269" s="340"/>
      <c r="R269" s="341"/>
    </row>
    <row r="270" spans="1:18" ht="15" thickBot="1" x14ac:dyDescent="0.35">
      <c r="A270" s="787" t="s">
        <v>220</v>
      </c>
      <c r="B270" s="790" t="s">
        <v>221</v>
      </c>
      <c r="C270" s="762" t="s">
        <v>17</v>
      </c>
      <c r="D270" s="32" t="s">
        <v>19</v>
      </c>
      <c r="E270" s="39">
        <v>5</v>
      </c>
      <c r="F270" s="42"/>
      <c r="G270" s="45"/>
      <c r="H270" s="39">
        <v>0</v>
      </c>
      <c r="I270" s="39"/>
      <c r="J270" s="39"/>
      <c r="K270" s="39">
        <v>0</v>
      </c>
      <c r="L270" s="39"/>
      <c r="M270" s="39"/>
      <c r="N270" s="39">
        <v>1</v>
      </c>
      <c r="O270" s="39"/>
      <c r="P270" s="301"/>
      <c r="Q270" s="326"/>
      <c r="R270" s="327"/>
    </row>
    <row r="271" spans="1:18" ht="15" thickBot="1" x14ac:dyDescent="0.35">
      <c r="A271" s="788"/>
      <c r="B271" s="791"/>
      <c r="C271" s="763" t="s">
        <v>18</v>
      </c>
      <c r="D271" s="73" t="s">
        <v>20</v>
      </c>
      <c r="E271" s="39">
        <v>32</v>
      </c>
      <c r="F271" s="42"/>
      <c r="G271" s="45"/>
      <c r="H271" s="39">
        <v>5</v>
      </c>
      <c r="I271" s="39"/>
      <c r="J271" s="39"/>
      <c r="K271" s="39">
        <v>3</v>
      </c>
      <c r="L271" s="39"/>
      <c r="M271" s="39"/>
      <c r="N271" s="39">
        <v>0</v>
      </c>
      <c r="O271" s="39"/>
      <c r="P271" s="301"/>
      <c r="Q271" s="314"/>
      <c r="R271" s="330"/>
    </row>
    <row r="272" spans="1:18" ht="15" thickBot="1" x14ac:dyDescent="0.35">
      <c r="A272" s="788"/>
      <c r="B272" s="791"/>
      <c r="C272" s="46"/>
      <c r="D272" s="32" t="s">
        <v>21</v>
      </c>
      <c r="E272" s="39">
        <f>SUM(E270:E271)</f>
        <v>37</v>
      </c>
      <c r="F272" s="39"/>
      <c r="G272" s="39"/>
      <c r="H272" s="39">
        <f>SUM(H270:H271)</f>
        <v>5</v>
      </c>
      <c r="I272" s="39"/>
      <c r="J272" s="39"/>
      <c r="K272" s="39">
        <f>SUM(K270:K271)</f>
        <v>3</v>
      </c>
      <c r="L272" s="39"/>
      <c r="M272" s="39"/>
      <c r="N272" s="39">
        <f>SUM(N270:N271)</f>
        <v>1</v>
      </c>
      <c r="O272" s="39"/>
      <c r="P272" s="301"/>
      <c r="Q272" s="328"/>
      <c r="R272" s="329"/>
    </row>
    <row r="273" spans="1:18" ht="15" thickBot="1" x14ac:dyDescent="0.35">
      <c r="A273" s="789"/>
      <c r="B273" s="792"/>
      <c r="C273" s="793" t="s">
        <v>22</v>
      </c>
      <c r="D273" s="794"/>
      <c r="E273" s="45">
        <v>4</v>
      </c>
      <c r="F273" s="45"/>
      <c r="G273" s="45"/>
      <c r="H273" s="45">
        <v>4</v>
      </c>
      <c r="I273" s="39"/>
      <c r="J273" s="39"/>
      <c r="K273" s="39">
        <v>4</v>
      </c>
      <c r="L273" s="39"/>
      <c r="M273" s="39"/>
      <c r="N273" s="39">
        <v>4</v>
      </c>
      <c r="O273" s="39"/>
      <c r="P273" s="301"/>
      <c r="Q273" s="340"/>
      <c r="R273" s="341"/>
    </row>
    <row r="274" spans="1:18" ht="15" thickBot="1" x14ac:dyDescent="0.35">
      <c r="A274" s="787" t="s">
        <v>273</v>
      </c>
      <c r="B274" s="790" t="s">
        <v>274</v>
      </c>
      <c r="C274" s="762" t="s">
        <v>17</v>
      </c>
      <c r="D274" s="32" t="s">
        <v>19</v>
      </c>
      <c r="E274" s="45"/>
      <c r="F274" s="42"/>
      <c r="G274" s="45"/>
      <c r="H274" s="42"/>
      <c r="I274" s="39"/>
      <c r="J274" s="39"/>
      <c r="K274" s="39"/>
      <c r="L274" s="39"/>
      <c r="M274" s="39"/>
      <c r="N274" s="39"/>
      <c r="O274" s="39"/>
      <c r="P274" s="301"/>
      <c r="Q274" s="324"/>
      <c r="R274" s="325"/>
    </row>
    <row r="275" spans="1:18" ht="15" thickBot="1" x14ac:dyDescent="0.35">
      <c r="A275" s="788"/>
      <c r="B275" s="791"/>
      <c r="C275" s="763" t="s">
        <v>18</v>
      </c>
      <c r="D275" s="73" t="s">
        <v>20</v>
      </c>
      <c r="E275" s="45"/>
      <c r="F275" s="42"/>
      <c r="G275" s="45"/>
      <c r="H275" s="42"/>
      <c r="I275" s="39"/>
      <c r="J275" s="39"/>
      <c r="K275" s="39"/>
      <c r="L275" s="39"/>
      <c r="M275" s="39"/>
      <c r="N275" s="39"/>
      <c r="O275" s="39"/>
      <c r="P275" s="301"/>
      <c r="Q275" s="322"/>
      <c r="R275" s="323"/>
    </row>
    <row r="276" spans="1:18" ht="15" thickBot="1" x14ac:dyDescent="0.35">
      <c r="A276" s="788"/>
      <c r="B276" s="791"/>
      <c r="C276" s="46"/>
      <c r="D276" s="32" t="s">
        <v>21</v>
      </c>
      <c r="E276" s="45"/>
      <c r="F276" s="42"/>
      <c r="G276" s="45"/>
      <c r="H276" s="42"/>
      <c r="I276" s="39"/>
      <c r="J276" s="39"/>
      <c r="K276" s="39"/>
      <c r="L276" s="39"/>
      <c r="M276" s="39"/>
      <c r="N276" s="39"/>
      <c r="O276" s="39"/>
      <c r="P276" s="301"/>
      <c r="Q276" s="328"/>
      <c r="R276" s="329"/>
    </row>
    <row r="277" spans="1:18" ht="15" thickBot="1" x14ac:dyDescent="0.35">
      <c r="A277" s="789"/>
      <c r="B277" s="792"/>
      <c r="C277" s="793" t="s">
        <v>22</v>
      </c>
      <c r="D277" s="794"/>
      <c r="E277" s="45"/>
      <c r="F277" s="42"/>
      <c r="G277" s="45"/>
      <c r="H277" s="42"/>
      <c r="I277" s="39"/>
      <c r="J277" s="39"/>
      <c r="K277" s="39"/>
      <c r="L277" s="39"/>
      <c r="M277" s="39"/>
      <c r="N277" s="39"/>
      <c r="O277" s="39"/>
      <c r="P277" s="301"/>
      <c r="Q277" s="340"/>
      <c r="R277" s="341"/>
    </row>
  </sheetData>
  <protectedRanges>
    <protectedRange sqref="D6:S21" name="Диапазон2_1_2"/>
    <protectedRange sqref="I138:P140 I142:P188 I141:J141 L141:M141 O141:P141 E26:P137 I190:P277" name="ди201_2_1"/>
  </protectedRanges>
  <mergeCells count="208">
    <mergeCell ref="B70:B73"/>
    <mergeCell ref="A266:A269"/>
    <mergeCell ref="B266:B269"/>
    <mergeCell ref="C269:D269"/>
    <mergeCell ref="A270:A273"/>
    <mergeCell ref="B270:B273"/>
    <mergeCell ref="C273:D273"/>
    <mergeCell ref="A258:A261"/>
    <mergeCell ref="B258:B261"/>
    <mergeCell ref="C261:D261"/>
    <mergeCell ref="A262:A265"/>
    <mergeCell ref="B262:B265"/>
    <mergeCell ref="C265:D265"/>
    <mergeCell ref="A250:A253"/>
    <mergeCell ref="B250:B253"/>
    <mergeCell ref="C253:D253"/>
    <mergeCell ref="A254:A257"/>
    <mergeCell ref="B254:B257"/>
    <mergeCell ref="C257:D257"/>
    <mergeCell ref="A242:A245"/>
    <mergeCell ref="B242:B245"/>
    <mergeCell ref="C245:D245"/>
    <mergeCell ref="A246:A249"/>
    <mergeCell ref="B246:B249"/>
    <mergeCell ref="C249:D249"/>
    <mergeCell ref="A234:A237"/>
    <mergeCell ref="B234:B237"/>
    <mergeCell ref="C237:D237"/>
    <mergeCell ref="A238:A241"/>
    <mergeCell ref="B238:B241"/>
    <mergeCell ref="C241:D241"/>
    <mergeCell ref="A226:A229"/>
    <mergeCell ref="B226:B229"/>
    <mergeCell ref="C229:D229"/>
    <mergeCell ref="A230:A233"/>
    <mergeCell ref="B230:B233"/>
    <mergeCell ref="C233:D233"/>
    <mergeCell ref="A218:A221"/>
    <mergeCell ref="B218:B221"/>
    <mergeCell ref="C221:D221"/>
    <mergeCell ref="A222:A225"/>
    <mergeCell ref="B222:B225"/>
    <mergeCell ref="C225:D225"/>
    <mergeCell ref="A210:A213"/>
    <mergeCell ref="B210:B213"/>
    <mergeCell ref="C213:D213"/>
    <mergeCell ref="A214:A217"/>
    <mergeCell ref="B214:B217"/>
    <mergeCell ref="C217:D217"/>
    <mergeCell ref="A202:A205"/>
    <mergeCell ref="B202:B205"/>
    <mergeCell ref="C205:D205"/>
    <mergeCell ref="A206:A209"/>
    <mergeCell ref="B206:B209"/>
    <mergeCell ref="C209:D209"/>
    <mergeCell ref="A194:A197"/>
    <mergeCell ref="B194:B197"/>
    <mergeCell ref="C197:D197"/>
    <mergeCell ref="A198:A201"/>
    <mergeCell ref="B198:B201"/>
    <mergeCell ref="C201:D201"/>
    <mergeCell ref="A186:A189"/>
    <mergeCell ref="B186:B189"/>
    <mergeCell ref="C189:D189"/>
    <mergeCell ref="A190:A193"/>
    <mergeCell ref="B190:B193"/>
    <mergeCell ref="C193:D193"/>
    <mergeCell ref="A178:A181"/>
    <mergeCell ref="B178:B181"/>
    <mergeCell ref="C181:D181"/>
    <mergeCell ref="A182:A185"/>
    <mergeCell ref="B182:B185"/>
    <mergeCell ref="C185:D185"/>
    <mergeCell ref="A174:A177"/>
    <mergeCell ref="B174:B177"/>
    <mergeCell ref="C177:D177"/>
    <mergeCell ref="A166:A169"/>
    <mergeCell ref="B166:B169"/>
    <mergeCell ref="C169:D169"/>
    <mergeCell ref="A170:A173"/>
    <mergeCell ref="B170:B173"/>
    <mergeCell ref="C173:D173"/>
    <mergeCell ref="A158:A161"/>
    <mergeCell ref="B158:B161"/>
    <mergeCell ref="C161:D161"/>
    <mergeCell ref="A162:A165"/>
    <mergeCell ref="B162:B165"/>
    <mergeCell ref="C165:D165"/>
    <mergeCell ref="A150:A153"/>
    <mergeCell ref="B150:B153"/>
    <mergeCell ref="C153:D153"/>
    <mergeCell ref="A154:A157"/>
    <mergeCell ref="B154:B157"/>
    <mergeCell ref="C157:D157"/>
    <mergeCell ref="A142:A145"/>
    <mergeCell ref="B142:B145"/>
    <mergeCell ref="C145:D145"/>
    <mergeCell ref="A146:A149"/>
    <mergeCell ref="B146:B149"/>
    <mergeCell ref="C149:D149"/>
    <mergeCell ref="A138:A141"/>
    <mergeCell ref="B138:B141"/>
    <mergeCell ref="C141:D141"/>
    <mergeCell ref="A1:S2"/>
    <mergeCell ref="B17:C17"/>
    <mergeCell ref="B6:B8"/>
    <mergeCell ref="B4:C5"/>
    <mergeCell ref="D4:G4"/>
    <mergeCell ref="H4:K4"/>
    <mergeCell ref="L4:O4"/>
    <mergeCell ref="P4:S4"/>
    <mergeCell ref="B9:C9"/>
    <mergeCell ref="B18:B20"/>
    <mergeCell ref="B21:C21"/>
    <mergeCell ref="A74:A77"/>
    <mergeCell ref="B74:B77"/>
    <mergeCell ref="C77:D77"/>
    <mergeCell ref="A58:A61"/>
    <mergeCell ref="B58:B61"/>
    <mergeCell ref="C61:D61"/>
    <mergeCell ref="A62:A65"/>
    <mergeCell ref="C65:D65"/>
    <mergeCell ref="A66:A69"/>
    <mergeCell ref="C69:D69"/>
    <mergeCell ref="A70:A73"/>
    <mergeCell ref="C73:D73"/>
    <mergeCell ref="A42:A45"/>
    <mergeCell ref="B42:B45"/>
    <mergeCell ref="A54:A57"/>
    <mergeCell ref="C57:D57"/>
    <mergeCell ref="A50:A53"/>
    <mergeCell ref="C53:D53"/>
    <mergeCell ref="B50:B53"/>
    <mergeCell ref="B54:B57"/>
    <mergeCell ref="B62:B65"/>
    <mergeCell ref="B66:B69"/>
    <mergeCell ref="A86:A89"/>
    <mergeCell ref="B86:B89"/>
    <mergeCell ref="B94:B97"/>
    <mergeCell ref="A78:A81"/>
    <mergeCell ref="B78:B81"/>
    <mergeCell ref="C81:D81"/>
    <mergeCell ref="C85:D85"/>
    <mergeCell ref="C89:D89"/>
    <mergeCell ref="A82:A85"/>
    <mergeCell ref="B82:B85"/>
    <mergeCell ref="A106:A109"/>
    <mergeCell ref="B106:B109"/>
    <mergeCell ref="C109:D109"/>
    <mergeCell ref="A114:A117"/>
    <mergeCell ref="B114:B117"/>
    <mergeCell ref="C117:D117"/>
    <mergeCell ref="C105:D105"/>
    <mergeCell ref="C93:D93"/>
    <mergeCell ref="A98:A101"/>
    <mergeCell ref="B98:B101"/>
    <mergeCell ref="A102:A105"/>
    <mergeCell ref="A90:A93"/>
    <mergeCell ref="C101:D101"/>
    <mergeCell ref="B90:B93"/>
    <mergeCell ref="A94:A97"/>
    <mergeCell ref="B102:B105"/>
    <mergeCell ref="C97:D97"/>
    <mergeCell ref="C129:D129"/>
    <mergeCell ref="B130:B133"/>
    <mergeCell ref="C133:D133"/>
    <mergeCell ref="A130:A133"/>
    <mergeCell ref="B110:B113"/>
    <mergeCell ref="A110:A113"/>
    <mergeCell ref="C121:D121"/>
    <mergeCell ref="A118:A121"/>
    <mergeCell ref="B118:B121"/>
    <mergeCell ref="C113:D113"/>
    <mergeCell ref="H24:J24"/>
    <mergeCell ref="K24:M24"/>
    <mergeCell ref="A23:A25"/>
    <mergeCell ref="B23:B25"/>
    <mergeCell ref="C24:D25"/>
    <mergeCell ref="E24:G24"/>
    <mergeCell ref="C23:P23"/>
    <mergeCell ref="N24:P24"/>
    <mergeCell ref="A34:A37"/>
    <mergeCell ref="B34:B37"/>
    <mergeCell ref="C37:D37"/>
    <mergeCell ref="A274:A277"/>
    <mergeCell ref="B274:B277"/>
    <mergeCell ref="C277:D277"/>
    <mergeCell ref="A26:A29"/>
    <mergeCell ref="B26:B29"/>
    <mergeCell ref="C29:D29"/>
    <mergeCell ref="A30:A33"/>
    <mergeCell ref="B30:B33"/>
    <mergeCell ref="C33:D33"/>
    <mergeCell ref="A38:A41"/>
    <mergeCell ref="B38:B41"/>
    <mergeCell ref="C41:D41"/>
    <mergeCell ref="C45:D45"/>
    <mergeCell ref="A46:A49"/>
    <mergeCell ref="B46:B49"/>
    <mergeCell ref="C49:D49"/>
    <mergeCell ref="A134:A137"/>
    <mergeCell ref="B134:B137"/>
    <mergeCell ref="C137:D137"/>
    <mergeCell ref="A122:A125"/>
    <mergeCell ref="B122:B125"/>
    <mergeCell ref="C125:D125"/>
    <mergeCell ref="A126:A129"/>
    <mergeCell ref="B126:B129"/>
  </mergeCells>
  <phoneticPr fontId="3" type="noConversion"/>
  <pageMargins left="0.75" right="0.75" top="1" bottom="1" header="0.5" footer="0.5"/>
  <pageSetup paperSize="9" orientation="portrait" copies="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dimension ref="A1:U163"/>
  <sheetViews>
    <sheetView workbookViewId="0">
      <selection activeCell="C3" sqref="C3"/>
    </sheetView>
  </sheetViews>
  <sheetFormatPr defaultColWidth="9.109375" defaultRowHeight="13.2" x14ac:dyDescent="0.25"/>
  <cols>
    <col min="1" max="1" width="6.5546875" customWidth="1"/>
    <col min="2" max="2" width="33.6640625" customWidth="1"/>
    <col min="3" max="3" width="17.88671875" customWidth="1"/>
    <col min="4" max="4" width="23.44140625" customWidth="1"/>
    <col min="5" max="5" width="12.5546875" customWidth="1"/>
    <col min="6" max="6" width="12.88671875" customWidth="1"/>
    <col min="7" max="7" width="12.44140625" customWidth="1"/>
    <col min="8" max="8" width="14.44140625" customWidth="1"/>
    <col min="9" max="15" width="8.6640625" customWidth="1"/>
    <col min="16" max="16" width="10.5546875" customWidth="1"/>
    <col min="17" max="19" width="8.6640625" customWidth="1"/>
    <col min="20" max="20" width="19.33203125" customWidth="1"/>
    <col min="21" max="21" width="18.109375" customWidth="1"/>
  </cols>
  <sheetData>
    <row r="1" spans="1:21" ht="25.5" customHeight="1" thickBot="1" x14ac:dyDescent="0.35">
      <c r="A1" s="874" t="s">
        <v>932</v>
      </c>
      <c r="B1" s="875"/>
      <c r="C1" s="875"/>
      <c r="D1" s="875"/>
      <c r="E1" s="875"/>
      <c r="F1" s="875"/>
      <c r="G1" s="875"/>
      <c r="H1" s="875"/>
      <c r="I1" s="875"/>
      <c r="J1" s="875"/>
      <c r="K1" s="875"/>
      <c r="L1" s="875"/>
      <c r="M1" s="875"/>
      <c r="N1" s="875"/>
      <c r="O1" s="875"/>
      <c r="P1" s="875"/>
      <c r="Q1" s="875"/>
      <c r="R1" s="875"/>
      <c r="S1" s="20"/>
    </row>
    <row r="2" spans="1:21" ht="30" customHeight="1" thickBot="1" x14ac:dyDescent="0.35">
      <c r="A2" s="212" t="s">
        <v>234</v>
      </c>
      <c r="B2" s="213" t="s">
        <v>427</v>
      </c>
      <c r="C2" s="214" t="s">
        <v>428</v>
      </c>
      <c r="D2" s="214" t="s">
        <v>749</v>
      </c>
      <c r="E2" s="75"/>
      <c r="F2" s="75"/>
      <c r="G2" s="75"/>
      <c r="H2" s="75"/>
      <c r="I2" s="75"/>
      <c r="J2" s="75"/>
      <c r="K2" s="75"/>
      <c r="L2" s="75"/>
      <c r="M2" s="75"/>
      <c r="N2" s="75"/>
      <c r="O2" s="75"/>
      <c r="P2" s="75"/>
      <c r="Q2" s="75"/>
      <c r="R2" s="75"/>
      <c r="S2" s="20"/>
    </row>
    <row r="3" spans="1:21" ht="41.25" customHeight="1" thickBot="1" x14ac:dyDescent="0.35">
      <c r="A3" s="153" t="s">
        <v>426</v>
      </c>
      <c r="B3" s="154" t="s">
        <v>429</v>
      </c>
      <c r="C3" s="520" t="s">
        <v>58</v>
      </c>
      <c r="D3" s="519">
        <v>26</v>
      </c>
      <c r="E3" s="75"/>
      <c r="F3" s="75"/>
      <c r="G3" s="75"/>
      <c r="H3" s="75"/>
      <c r="I3" s="75"/>
      <c r="J3" s="75"/>
      <c r="K3" s="75"/>
      <c r="L3" s="75"/>
      <c r="M3" s="75"/>
      <c r="N3" s="75"/>
      <c r="O3" s="75"/>
      <c r="P3" s="75"/>
      <c r="Q3" s="75"/>
      <c r="R3" s="75"/>
      <c r="S3" s="20"/>
    </row>
    <row r="4" spans="1:21" ht="18" customHeight="1" thickBot="1" x14ac:dyDescent="0.35">
      <c r="A4" s="20"/>
      <c r="B4" s="75"/>
      <c r="C4" s="75"/>
      <c r="D4" s="75"/>
      <c r="E4" s="75"/>
      <c r="F4" s="75"/>
      <c r="G4" s="75"/>
      <c r="H4" s="75"/>
      <c r="I4" s="75"/>
      <c r="J4" s="75"/>
      <c r="K4" s="75"/>
      <c r="L4" s="75"/>
      <c r="M4" s="75"/>
      <c r="N4" s="75"/>
      <c r="O4" s="75"/>
      <c r="P4" s="75"/>
      <c r="Q4" s="75"/>
      <c r="R4" s="75"/>
      <c r="S4" s="20"/>
    </row>
    <row r="5" spans="1:21" ht="21" customHeight="1" thickBot="1" x14ac:dyDescent="0.35">
      <c r="A5" s="878" t="s">
        <v>234</v>
      </c>
      <c r="B5" s="881" t="s">
        <v>26</v>
      </c>
      <c r="C5" s="889" t="s">
        <v>27</v>
      </c>
      <c r="D5" s="890"/>
      <c r="E5" s="890"/>
      <c r="F5" s="890"/>
      <c r="G5" s="890"/>
      <c r="H5" s="890"/>
      <c r="I5" s="890"/>
      <c r="J5" s="890"/>
      <c r="K5" s="890"/>
      <c r="L5" s="890"/>
      <c r="M5" s="890"/>
      <c r="N5" s="890"/>
      <c r="O5" s="890"/>
      <c r="P5" s="890"/>
      <c r="Q5" s="890"/>
      <c r="R5" s="890"/>
      <c r="S5" s="891"/>
    </row>
    <row r="6" spans="1:21" ht="72.599999999999994" thickBot="1" x14ac:dyDescent="0.3">
      <c r="A6" s="879"/>
      <c r="B6" s="882"/>
      <c r="C6" s="884" t="s">
        <v>225</v>
      </c>
      <c r="D6" s="885"/>
      <c r="E6" s="876" t="s">
        <v>777</v>
      </c>
      <c r="F6" s="877"/>
      <c r="G6" s="877"/>
      <c r="H6" s="888"/>
      <c r="I6" s="876" t="s">
        <v>778</v>
      </c>
      <c r="J6" s="877"/>
      <c r="K6" s="877"/>
      <c r="L6" s="888"/>
      <c r="M6" s="876" t="s">
        <v>770</v>
      </c>
      <c r="N6" s="877"/>
      <c r="O6" s="877"/>
      <c r="P6" s="877"/>
      <c r="Q6" s="889" t="s">
        <v>779</v>
      </c>
      <c r="R6" s="892"/>
      <c r="S6" s="892"/>
      <c r="T6" s="348" t="s">
        <v>623</v>
      </c>
      <c r="U6" s="349" t="s">
        <v>624</v>
      </c>
    </row>
    <row r="7" spans="1:21" ht="46.5" customHeight="1" thickBot="1" x14ac:dyDescent="0.3">
      <c r="A7" s="880"/>
      <c r="B7" s="883"/>
      <c r="C7" s="886"/>
      <c r="D7" s="887"/>
      <c r="E7" s="382" t="s">
        <v>677</v>
      </c>
      <c r="F7" s="409" t="s">
        <v>639</v>
      </c>
      <c r="G7" s="241" t="s">
        <v>640</v>
      </c>
      <c r="H7" s="241" t="s">
        <v>641</v>
      </c>
      <c r="I7" s="382" t="s">
        <v>642</v>
      </c>
      <c r="J7" s="409" t="s">
        <v>643</v>
      </c>
      <c r="K7" s="241" t="s">
        <v>100</v>
      </c>
      <c r="L7" s="241" t="s">
        <v>28</v>
      </c>
      <c r="M7" s="382" t="s">
        <v>642</v>
      </c>
      <c r="N7" s="409" t="s">
        <v>643</v>
      </c>
      <c r="O7" s="241" t="s">
        <v>100</v>
      </c>
      <c r="P7" s="241" t="s">
        <v>28</v>
      </c>
      <c r="Q7" s="241" t="s">
        <v>643</v>
      </c>
      <c r="R7" s="241" t="s">
        <v>100</v>
      </c>
      <c r="S7" s="344" t="s">
        <v>28</v>
      </c>
      <c r="T7" s="346"/>
      <c r="U7" s="347"/>
    </row>
    <row r="8" spans="1:21" ht="17.399999999999999" customHeight="1" thickBot="1" x14ac:dyDescent="0.3">
      <c r="A8" s="868" t="s">
        <v>905</v>
      </c>
      <c r="B8" s="870" t="s">
        <v>859</v>
      </c>
      <c r="C8" s="866" t="s">
        <v>29</v>
      </c>
      <c r="D8" s="74" t="s">
        <v>23</v>
      </c>
      <c r="E8" s="39"/>
      <c r="F8" s="39">
        <v>57</v>
      </c>
      <c r="G8" s="39"/>
      <c r="H8" s="39"/>
      <c r="I8" s="39"/>
      <c r="J8" s="39">
        <v>15</v>
      </c>
      <c r="K8" s="39"/>
      <c r="L8" s="39"/>
      <c r="M8" s="39"/>
      <c r="N8" s="39">
        <v>8</v>
      </c>
      <c r="O8" s="39"/>
      <c r="P8" s="39"/>
      <c r="Q8" s="39"/>
      <c r="R8" s="39"/>
      <c r="S8" s="301"/>
      <c r="T8" s="346"/>
      <c r="U8" s="347"/>
    </row>
    <row r="9" spans="1:21" ht="29.4" thickBot="1" x14ac:dyDescent="0.3">
      <c r="A9" s="868"/>
      <c r="B9" s="870"/>
      <c r="C9" s="866"/>
      <c r="D9" s="74" t="s">
        <v>30</v>
      </c>
      <c r="E9" s="39"/>
      <c r="F9" s="39">
        <v>3</v>
      </c>
      <c r="G9" s="39"/>
      <c r="H9" s="39"/>
      <c r="I9" s="39"/>
      <c r="J9" s="39">
        <v>2</v>
      </c>
      <c r="K9" s="39"/>
      <c r="L9" s="39"/>
      <c r="M9" s="39"/>
      <c r="N9" s="39"/>
      <c r="O9" s="39"/>
      <c r="P9" s="39"/>
      <c r="Q9" s="39"/>
      <c r="R9" s="39"/>
      <c r="S9" s="301"/>
      <c r="T9" s="346"/>
      <c r="U9" s="347"/>
    </row>
    <row r="10" spans="1:21" ht="15" thickBot="1" x14ac:dyDescent="0.3">
      <c r="A10" s="868"/>
      <c r="B10" s="870"/>
      <c r="C10" s="866"/>
      <c r="D10" s="73" t="s">
        <v>21</v>
      </c>
      <c r="E10" s="39"/>
      <c r="F10" s="39">
        <v>60</v>
      </c>
      <c r="G10" s="39"/>
      <c r="H10" s="39"/>
      <c r="I10" s="39"/>
      <c r="J10" s="39">
        <v>17</v>
      </c>
      <c r="K10" s="39"/>
      <c r="L10" s="39"/>
      <c r="M10" s="39"/>
      <c r="N10" s="39">
        <v>8</v>
      </c>
      <c r="O10" s="39"/>
      <c r="P10" s="39"/>
      <c r="Q10" s="39"/>
      <c r="R10" s="39"/>
      <c r="S10" s="301"/>
      <c r="T10" s="346"/>
      <c r="U10" s="347"/>
    </row>
    <row r="11" spans="1:21" ht="18.600000000000001" customHeight="1" thickBot="1" x14ac:dyDescent="0.3">
      <c r="A11" s="869"/>
      <c r="B11" s="871"/>
      <c r="C11" s="872" t="s">
        <v>22</v>
      </c>
      <c r="D11" s="873"/>
      <c r="E11" s="39"/>
      <c r="F11" s="39">
        <v>6</v>
      </c>
      <c r="G11" s="39"/>
      <c r="H11" s="39"/>
      <c r="I11" s="39"/>
      <c r="J11" s="39">
        <v>4</v>
      </c>
      <c r="K11" s="39"/>
      <c r="L11" s="39"/>
      <c r="M11" s="39"/>
      <c r="N11" s="39">
        <v>4</v>
      </c>
      <c r="O11" s="39"/>
      <c r="P11" s="39"/>
      <c r="Q11" s="39"/>
      <c r="R11" s="39"/>
      <c r="S11" s="301"/>
      <c r="T11" s="351"/>
      <c r="U11" s="350"/>
    </row>
    <row r="12" spans="1:21" ht="19.2" customHeight="1" thickBot="1" x14ac:dyDescent="0.35">
      <c r="A12" s="76" t="s">
        <v>897</v>
      </c>
      <c r="B12" s="170" t="s">
        <v>860</v>
      </c>
      <c r="C12" s="862" t="s">
        <v>29</v>
      </c>
      <c r="D12" s="74" t="s">
        <v>23</v>
      </c>
      <c r="E12" s="39"/>
      <c r="F12" s="39">
        <v>20</v>
      </c>
      <c r="G12" s="39"/>
      <c r="H12" s="39"/>
      <c r="I12" s="39"/>
      <c r="J12" s="39">
        <v>5</v>
      </c>
      <c r="K12" s="39"/>
      <c r="L12" s="39"/>
      <c r="M12" s="39"/>
      <c r="N12" s="39">
        <v>3</v>
      </c>
      <c r="O12" s="39"/>
      <c r="P12" s="39"/>
      <c r="Q12" s="39"/>
      <c r="R12" s="39"/>
      <c r="S12" s="301"/>
      <c r="T12" s="346"/>
      <c r="U12" s="347"/>
    </row>
    <row r="13" spans="1:21" ht="15" thickBot="1" x14ac:dyDescent="0.3">
      <c r="A13" s="76"/>
      <c r="B13" s="51"/>
      <c r="C13" s="863"/>
      <c r="D13" s="74" t="s">
        <v>24</v>
      </c>
      <c r="E13" s="39"/>
      <c r="F13" s="39"/>
      <c r="G13" s="39"/>
      <c r="H13" s="39"/>
      <c r="I13" s="39"/>
      <c r="J13" s="39"/>
      <c r="K13" s="39"/>
      <c r="L13" s="39"/>
      <c r="M13" s="39"/>
      <c r="N13" s="39"/>
      <c r="O13" s="39"/>
      <c r="P13" s="39"/>
      <c r="Q13" s="39"/>
      <c r="R13" s="39"/>
      <c r="S13" s="301"/>
      <c r="T13" s="346"/>
      <c r="U13" s="347"/>
    </row>
    <row r="14" spans="1:21" ht="15" thickBot="1" x14ac:dyDescent="0.3">
      <c r="A14" s="76"/>
      <c r="B14" s="51"/>
      <c r="C14" s="864"/>
      <c r="D14" s="73" t="s">
        <v>21</v>
      </c>
      <c r="E14" s="39"/>
      <c r="F14" s="39">
        <v>20</v>
      </c>
      <c r="G14" s="39"/>
      <c r="H14" s="39"/>
      <c r="I14" s="39"/>
      <c r="J14" s="39">
        <v>5</v>
      </c>
      <c r="K14" s="39"/>
      <c r="L14" s="39"/>
      <c r="M14" s="39"/>
      <c r="N14" s="39">
        <v>3</v>
      </c>
      <c r="O14" s="39"/>
      <c r="P14" s="39"/>
      <c r="Q14" s="39"/>
      <c r="R14" s="39"/>
      <c r="S14" s="301"/>
      <c r="T14" s="346"/>
      <c r="U14" s="347"/>
    </row>
    <row r="15" spans="1:21" ht="15" thickBot="1" x14ac:dyDescent="0.3">
      <c r="A15" s="76"/>
      <c r="B15" s="76"/>
      <c r="C15" s="52"/>
      <c r="D15" s="53" t="s">
        <v>22</v>
      </c>
      <c r="E15" s="39"/>
      <c r="F15" s="39">
        <v>3</v>
      </c>
      <c r="G15" s="39"/>
      <c r="H15" s="39"/>
      <c r="I15" s="39"/>
      <c r="J15" s="39">
        <v>2</v>
      </c>
      <c r="K15" s="39"/>
      <c r="L15" s="39"/>
      <c r="M15" s="39"/>
      <c r="N15" s="39">
        <v>2</v>
      </c>
      <c r="O15" s="39"/>
      <c r="P15" s="39"/>
      <c r="Q15" s="39"/>
      <c r="R15" s="39"/>
      <c r="S15" s="301"/>
      <c r="T15" s="351"/>
      <c r="U15" s="350"/>
    </row>
    <row r="16" spans="1:21" ht="15" thickBot="1" x14ac:dyDescent="0.3">
      <c r="A16" s="865" t="s">
        <v>898</v>
      </c>
      <c r="B16" s="865" t="s">
        <v>899</v>
      </c>
      <c r="C16" s="865" t="s">
        <v>29</v>
      </c>
      <c r="D16" s="74" t="s">
        <v>23</v>
      </c>
      <c r="E16" s="39"/>
      <c r="F16" s="39"/>
      <c r="G16" s="39"/>
      <c r="H16" s="39"/>
      <c r="I16" s="39"/>
      <c r="J16" s="39"/>
      <c r="K16" s="39"/>
      <c r="L16" s="39"/>
      <c r="M16" s="39"/>
      <c r="N16" s="39"/>
      <c r="O16" s="39"/>
      <c r="P16" s="39"/>
      <c r="Q16" s="39"/>
      <c r="R16" s="39"/>
      <c r="S16" s="301"/>
      <c r="T16" s="346"/>
      <c r="U16" s="347"/>
    </row>
    <row r="17" spans="1:21" ht="15" thickBot="1" x14ac:dyDescent="0.3">
      <c r="A17" s="866"/>
      <c r="B17" s="866"/>
      <c r="C17" s="866"/>
      <c r="D17" s="74" t="s">
        <v>24</v>
      </c>
      <c r="E17" s="39"/>
      <c r="F17" s="39"/>
      <c r="G17" s="39"/>
      <c r="H17" s="39"/>
      <c r="I17" s="39"/>
      <c r="J17" s="39"/>
      <c r="K17" s="39"/>
      <c r="L17" s="39"/>
      <c r="M17" s="39"/>
      <c r="N17" s="39"/>
      <c r="O17" s="39"/>
      <c r="P17" s="39"/>
      <c r="Q17" s="39"/>
      <c r="R17" s="39"/>
      <c r="S17" s="301"/>
      <c r="T17" s="346"/>
      <c r="U17" s="347"/>
    </row>
    <row r="18" spans="1:21" ht="15" thickBot="1" x14ac:dyDescent="0.3">
      <c r="A18" s="866"/>
      <c r="B18" s="866"/>
      <c r="C18" s="867"/>
      <c r="D18" s="74" t="s">
        <v>21</v>
      </c>
      <c r="E18" s="39"/>
      <c r="F18" s="39"/>
      <c r="G18" s="39"/>
      <c r="H18" s="39"/>
      <c r="I18" s="39"/>
      <c r="J18" s="39"/>
      <c r="K18" s="39"/>
      <c r="L18" s="39"/>
      <c r="M18" s="39"/>
      <c r="N18" s="39"/>
      <c r="O18" s="39"/>
      <c r="P18" s="39"/>
      <c r="Q18" s="39"/>
      <c r="R18" s="39"/>
      <c r="S18" s="301"/>
      <c r="T18" s="346"/>
      <c r="U18" s="347"/>
    </row>
    <row r="19" spans="1:21" ht="20.399999999999999" customHeight="1" thickBot="1" x14ac:dyDescent="0.3">
      <c r="A19" s="867"/>
      <c r="B19" s="867"/>
      <c r="C19" s="800" t="s">
        <v>22</v>
      </c>
      <c r="D19" s="794"/>
      <c r="E19" s="39"/>
      <c r="F19" s="39"/>
      <c r="G19" s="39"/>
      <c r="H19" s="39"/>
      <c r="I19" s="39"/>
      <c r="J19" s="39"/>
      <c r="K19" s="39"/>
      <c r="L19" s="39"/>
      <c r="M19" s="39"/>
      <c r="N19" s="39"/>
      <c r="O19" s="39"/>
      <c r="P19" s="39"/>
      <c r="Q19" s="39"/>
      <c r="R19" s="39"/>
      <c r="S19" s="301"/>
      <c r="T19" s="351"/>
      <c r="U19" s="350"/>
    </row>
    <row r="20" spans="1:21" ht="18.600000000000001" customHeight="1" thickBot="1" x14ac:dyDescent="0.35">
      <c r="A20" s="77" t="s">
        <v>900</v>
      </c>
      <c r="B20" s="171" t="s">
        <v>861</v>
      </c>
      <c r="C20" s="865" t="s">
        <v>29</v>
      </c>
      <c r="D20" s="74" t="s">
        <v>23</v>
      </c>
      <c r="E20" s="39"/>
      <c r="F20" s="39">
        <v>27</v>
      </c>
      <c r="G20" s="39"/>
      <c r="H20" s="39"/>
      <c r="I20" s="39"/>
      <c r="J20" s="39">
        <v>7</v>
      </c>
      <c r="K20" s="39"/>
      <c r="L20" s="39"/>
      <c r="M20" s="39"/>
      <c r="N20" s="39">
        <v>3</v>
      </c>
      <c r="O20" s="39"/>
      <c r="P20" s="39"/>
      <c r="Q20" s="39"/>
      <c r="R20" s="39"/>
      <c r="S20" s="301"/>
      <c r="T20" s="346"/>
      <c r="U20" s="347"/>
    </row>
    <row r="21" spans="1:21" ht="15" thickBot="1" x14ac:dyDescent="0.3">
      <c r="A21" s="78"/>
      <c r="B21" s="78"/>
      <c r="C21" s="866"/>
      <c r="D21" s="74" t="s">
        <v>24</v>
      </c>
      <c r="E21" s="39"/>
      <c r="F21" s="39">
        <v>2</v>
      </c>
      <c r="G21" s="39"/>
      <c r="H21" s="39"/>
      <c r="I21" s="39"/>
      <c r="J21" s="39">
        <v>1</v>
      </c>
      <c r="K21" s="39"/>
      <c r="L21" s="39"/>
      <c r="M21" s="39"/>
      <c r="N21" s="39"/>
      <c r="O21" s="39"/>
      <c r="P21" s="39"/>
      <c r="Q21" s="39"/>
      <c r="R21" s="39"/>
      <c r="S21" s="301"/>
      <c r="T21" s="346"/>
      <c r="U21" s="347"/>
    </row>
    <row r="22" spans="1:21" ht="15" thickBot="1" x14ac:dyDescent="0.3">
      <c r="A22" s="78"/>
      <c r="B22" s="78"/>
      <c r="C22" s="867"/>
      <c r="D22" s="74" t="s">
        <v>21</v>
      </c>
      <c r="E22" s="39"/>
      <c r="F22" s="39">
        <v>29</v>
      </c>
      <c r="G22" s="39"/>
      <c r="H22" s="39"/>
      <c r="I22" s="39"/>
      <c r="J22" s="39">
        <v>8</v>
      </c>
      <c r="K22" s="39"/>
      <c r="L22" s="39"/>
      <c r="M22" s="39"/>
      <c r="N22" s="39">
        <v>3</v>
      </c>
      <c r="O22" s="39"/>
      <c r="P22" s="39"/>
      <c r="Q22" s="39"/>
      <c r="R22" s="39"/>
      <c r="S22" s="301"/>
      <c r="T22" s="346"/>
      <c r="U22" s="347"/>
    </row>
    <row r="23" spans="1:21" ht="15" thickBot="1" x14ac:dyDescent="0.3">
      <c r="A23" s="79"/>
      <c r="B23" s="79"/>
      <c r="C23" s="54"/>
      <c r="D23" s="55" t="s">
        <v>22</v>
      </c>
      <c r="E23" s="39"/>
      <c r="F23" s="39">
        <v>2</v>
      </c>
      <c r="G23" s="39"/>
      <c r="H23" s="39"/>
      <c r="I23" s="39"/>
      <c r="J23" s="39">
        <v>1</v>
      </c>
      <c r="K23" s="39"/>
      <c r="L23" s="39"/>
      <c r="M23" s="39"/>
      <c r="N23" s="39">
        <v>1</v>
      </c>
      <c r="O23" s="39"/>
      <c r="P23" s="39"/>
      <c r="Q23" s="39"/>
      <c r="R23" s="39"/>
      <c r="S23" s="301"/>
      <c r="T23" s="351"/>
      <c r="U23" s="350"/>
    </row>
    <row r="24" spans="1:21" ht="21.75" customHeight="1" thickBot="1" x14ac:dyDescent="0.3">
      <c r="A24" s="77" t="s">
        <v>901</v>
      </c>
      <c r="B24" s="87" t="s">
        <v>862</v>
      </c>
      <c r="C24" s="862" t="s">
        <v>29</v>
      </c>
      <c r="D24" s="74" t="s">
        <v>23</v>
      </c>
      <c r="E24" s="39"/>
      <c r="F24" s="39">
        <v>10</v>
      </c>
      <c r="G24" s="39"/>
      <c r="H24" s="39"/>
      <c r="I24" s="39"/>
      <c r="J24" s="39">
        <v>3</v>
      </c>
      <c r="K24" s="39"/>
      <c r="L24" s="39"/>
      <c r="M24" s="39"/>
      <c r="N24" s="39">
        <v>2</v>
      </c>
      <c r="O24" s="39"/>
      <c r="P24" s="39"/>
      <c r="Q24" s="39"/>
      <c r="R24" s="39"/>
      <c r="S24" s="301"/>
      <c r="T24" s="346"/>
      <c r="U24" s="347"/>
    </row>
    <row r="25" spans="1:21" ht="15" thickBot="1" x14ac:dyDescent="0.3">
      <c r="A25" s="78"/>
      <c r="B25" s="78"/>
      <c r="C25" s="863"/>
      <c r="D25" s="74" t="s">
        <v>24</v>
      </c>
      <c r="E25" s="39"/>
      <c r="F25" s="39">
        <v>1</v>
      </c>
      <c r="G25" s="39"/>
      <c r="H25" s="39"/>
      <c r="I25" s="39"/>
      <c r="J25" s="39">
        <v>1</v>
      </c>
      <c r="K25" s="39"/>
      <c r="L25" s="39"/>
      <c r="M25" s="39"/>
      <c r="N25" s="39"/>
      <c r="O25" s="39"/>
      <c r="P25" s="39"/>
      <c r="Q25" s="39"/>
      <c r="R25" s="39"/>
      <c r="S25" s="301"/>
      <c r="T25" s="346"/>
      <c r="U25" s="347"/>
    </row>
    <row r="26" spans="1:21" ht="15" thickBot="1" x14ac:dyDescent="0.3">
      <c r="A26" s="78"/>
      <c r="B26" s="78"/>
      <c r="C26" s="864"/>
      <c r="D26" s="74" t="s">
        <v>21</v>
      </c>
      <c r="E26" s="39"/>
      <c r="F26" s="39">
        <v>11</v>
      </c>
      <c r="G26" s="39"/>
      <c r="H26" s="39"/>
      <c r="I26" s="39"/>
      <c r="J26" s="39">
        <v>4</v>
      </c>
      <c r="K26" s="39"/>
      <c r="L26" s="39"/>
      <c r="M26" s="39"/>
      <c r="N26" s="39">
        <v>2</v>
      </c>
      <c r="O26" s="39"/>
      <c r="P26" s="39"/>
      <c r="Q26" s="39"/>
      <c r="R26" s="39"/>
      <c r="S26" s="301"/>
      <c r="T26" s="346"/>
      <c r="U26" s="347"/>
    </row>
    <row r="27" spans="1:21" ht="15" thickBot="1" x14ac:dyDescent="0.3">
      <c r="A27" s="79"/>
      <c r="B27" s="79"/>
      <c r="C27" s="88"/>
      <c r="D27" s="55" t="s">
        <v>22</v>
      </c>
      <c r="E27" s="39"/>
      <c r="F27" s="39">
        <v>1</v>
      </c>
      <c r="G27" s="39"/>
      <c r="H27" s="39"/>
      <c r="I27" s="39"/>
      <c r="J27" s="39">
        <v>1</v>
      </c>
      <c r="K27" s="39"/>
      <c r="L27" s="39"/>
      <c r="M27" s="39"/>
      <c r="N27" s="39">
        <v>1</v>
      </c>
      <c r="O27" s="39"/>
      <c r="P27" s="39"/>
      <c r="Q27" s="39"/>
      <c r="R27" s="39"/>
      <c r="S27" s="301"/>
      <c r="T27" s="351"/>
      <c r="U27" s="350"/>
    </row>
    <row r="28" spans="1:21" ht="15" thickBot="1" x14ac:dyDescent="0.35">
      <c r="A28" s="89" t="s">
        <v>902</v>
      </c>
      <c r="B28" s="172" t="s">
        <v>863</v>
      </c>
      <c r="C28" s="862" t="s">
        <v>29</v>
      </c>
      <c r="D28" s="74" t="s">
        <v>23</v>
      </c>
      <c r="E28" s="83"/>
      <c r="F28" s="83"/>
      <c r="G28" s="83"/>
      <c r="H28" s="83"/>
      <c r="I28" s="83"/>
      <c r="J28" s="83"/>
      <c r="K28" s="83"/>
      <c r="L28" s="83"/>
      <c r="M28" s="83"/>
      <c r="N28" s="83"/>
      <c r="O28" s="83"/>
      <c r="P28" s="83"/>
      <c r="Q28" s="83"/>
      <c r="R28" s="83"/>
      <c r="S28" s="345"/>
      <c r="T28" s="346"/>
      <c r="U28" s="347"/>
    </row>
    <row r="29" spans="1:21" ht="15" thickBot="1" x14ac:dyDescent="0.35">
      <c r="A29" s="81"/>
      <c r="B29" s="173"/>
      <c r="C29" s="863"/>
      <c r="D29" s="74" t="s">
        <v>24</v>
      </c>
      <c r="E29" s="83"/>
      <c r="F29" s="83"/>
      <c r="G29" s="83"/>
      <c r="H29" s="83"/>
      <c r="I29" s="83"/>
      <c r="J29" s="83"/>
      <c r="K29" s="83"/>
      <c r="L29" s="83"/>
      <c r="M29" s="83"/>
      <c r="N29" s="83"/>
      <c r="O29" s="83"/>
      <c r="P29" s="83"/>
      <c r="Q29" s="83"/>
      <c r="R29" s="83"/>
      <c r="S29" s="345"/>
      <c r="T29" s="346"/>
      <c r="U29" s="347"/>
    </row>
    <row r="30" spans="1:21" ht="15" thickBot="1" x14ac:dyDescent="0.35">
      <c r="A30" s="81"/>
      <c r="B30" s="173"/>
      <c r="C30" s="864"/>
      <c r="D30" s="74" t="s">
        <v>21</v>
      </c>
      <c r="E30" s="83"/>
      <c r="F30" s="83"/>
      <c r="G30" s="83"/>
      <c r="H30" s="83"/>
      <c r="I30" s="83"/>
      <c r="J30" s="83"/>
      <c r="K30" s="83"/>
      <c r="L30" s="83"/>
      <c r="M30" s="83"/>
      <c r="N30" s="83"/>
      <c r="O30" s="83"/>
      <c r="P30" s="83"/>
      <c r="Q30" s="83"/>
      <c r="R30" s="83"/>
      <c r="S30" s="345"/>
      <c r="T30" s="346"/>
      <c r="U30" s="347"/>
    </row>
    <row r="31" spans="1:21" ht="15" thickBot="1" x14ac:dyDescent="0.35">
      <c r="A31" s="84"/>
      <c r="B31" s="174"/>
      <c r="C31" s="85"/>
      <c r="D31" s="86" t="s">
        <v>22</v>
      </c>
      <c r="E31" s="83"/>
      <c r="F31" s="83"/>
      <c r="G31" s="83"/>
      <c r="H31" s="83"/>
      <c r="I31" s="83"/>
      <c r="J31" s="83"/>
      <c r="K31" s="83"/>
      <c r="L31" s="83"/>
      <c r="M31" s="83"/>
      <c r="N31" s="83"/>
      <c r="O31" s="83"/>
      <c r="P31" s="83"/>
      <c r="Q31" s="83"/>
      <c r="R31" s="83"/>
      <c r="S31" s="345"/>
      <c r="T31" s="351"/>
      <c r="U31" s="350"/>
    </row>
    <row r="32" spans="1:21" ht="15" thickBot="1" x14ac:dyDescent="0.35">
      <c r="A32" s="89" t="s">
        <v>903</v>
      </c>
      <c r="B32" s="175" t="s">
        <v>864</v>
      </c>
      <c r="C32" s="862" t="s">
        <v>29</v>
      </c>
      <c r="D32" s="74" t="s">
        <v>23</v>
      </c>
      <c r="E32" s="83"/>
      <c r="F32" s="83"/>
      <c r="G32" s="83"/>
      <c r="H32" s="83"/>
      <c r="I32" s="83"/>
      <c r="J32" s="83"/>
      <c r="K32" s="83"/>
      <c r="L32" s="83"/>
      <c r="M32" s="83"/>
      <c r="N32" s="83"/>
      <c r="O32" s="83"/>
      <c r="P32" s="83"/>
      <c r="Q32" s="83"/>
      <c r="R32" s="83"/>
      <c r="S32" s="345"/>
      <c r="T32" s="346"/>
      <c r="U32" s="347"/>
    </row>
    <row r="33" spans="1:21" ht="15" thickBot="1" x14ac:dyDescent="0.35">
      <c r="A33" s="81"/>
      <c r="B33" s="173"/>
      <c r="C33" s="863"/>
      <c r="D33" s="74" t="s">
        <v>24</v>
      </c>
      <c r="E33" s="83"/>
      <c r="F33" s="83"/>
      <c r="G33" s="83"/>
      <c r="H33" s="83"/>
      <c r="I33" s="83"/>
      <c r="J33" s="83"/>
      <c r="K33" s="83"/>
      <c r="L33" s="83"/>
      <c r="M33" s="83"/>
      <c r="N33" s="83"/>
      <c r="O33" s="83"/>
      <c r="P33" s="83"/>
      <c r="Q33" s="83"/>
      <c r="R33" s="83"/>
      <c r="S33" s="345"/>
      <c r="T33" s="346"/>
      <c r="U33" s="347"/>
    </row>
    <row r="34" spans="1:21" ht="15" thickBot="1" x14ac:dyDescent="0.35">
      <c r="A34" s="81"/>
      <c r="B34" s="173"/>
      <c r="C34" s="864"/>
      <c r="D34" s="74" t="s">
        <v>21</v>
      </c>
      <c r="E34" s="83"/>
      <c r="F34" s="83"/>
      <c r="G34" s="83"/>
      <c r="H34" s="83"/>
      <c r="I34" s="83"/>
      <c r="J34" s="83"/>
      <c r="K34" s="83"/>
      <c r="L34" s="83"/>
      <c r="M34" s="83"/>
      <c r="N34" s="83"/>
      <c r="O34" s="83"/>
      <c r="P34" s="83"/>
      <c r="Q34" s="83"/>
      <c r="R34" s="83"/>
      <c r="S34" s="345"/>
      <c r="T34" s="346"/>
      <c r="U34" s="347"/>
    </row>
    <row r="35" spans="1:21" ht="15" thickBot="1" x14ac:dyDescent="0.35">
      <c r="A35" s="84"/>
      <c r="B35" s="174"/>
      <c r="C35" s="90"/>
      <c r="D35" s="86" t="s">
        <v>22</v>
      </c>
      <c r="E35" s="83"/>
      <c r="F35" s="83"/>
      <c r="G35" s="83"/>
      <c r="H35" s="83"/>
      <c r="I35" s="83"/>
      <c r="J35" s="83"/>
      <c r="K35" s="83"/>
      <c r="L35" s="83"/>
      <c r="M35" s="83"/>
      <c r="N35" s="83"/>
      <c r="O35" s="83"/>
      <c r="P35" s="83"/>
      <c r="Q35" s="83"/>
      <c r="R35" s="83"/>
      <c r="S35" s="345"/>
      <c r="T35" s="351"/>
      <c r="U35" s="350"/>
    </row>
    <row r="36" spans="1:21" ht="15" thickBot="1" x14ac:dyDescent="0.3">
      <c r="A36" s="893" t="s">
        <v>904</v>
      </c>
      <c r="B36" s="894" t="s">
        <v>865</v>
      </c>
      <c r="C36" s="865" t="s">
        <v>29</v>
      </c>
      <c r="D36" s="483" t="s">
        <v>23</v>
      </c>
      <c r="E36" s="39"/>
      <c r="F36" s="39">
        <v>376</v>
      </c>
      <c r="G36" s="39"/>
      <c r="H36" s="39"/>
      <c r="I36" s="39"/>
      <c r="J36" s="39">
        <v>108</v>
      </c>
      <c r="K36" s="39"/>
      <c r="L36" s="39"/>
      <c r="M36" s="39"/>
      <c r="N36" s="39">
        <v>89</v>
      </c>
      <c r="O36" s="39"/>
      <c r="P36" s="39"/>
      <c r="Q36" s="39">
        <v>18</v>
      </c>
      <c r="R36" s="39"/>
      <c r="S36" s="301"/>
      <c r="T36" s="346"/>
      <c r="U36" s="347"/>
    </row>
    <row r="37" spans="1:21" ht="15" thickBot="1" x14ac:dyDescent="0.3">
      <c r="A37" s="868"/>
      <c r="B37" s="870"/>
      <c r="C37" s="866"/>
      <c r="D37" s="483" t="s">
        <v>24</v>
      </c>
      <c r="E37" s="39"/>
      <c r="F37" s="39">
        <v>14</v>
      </c>
      <c r="G37" s="39">
        <v>3</v>
      </c>
      <c r="H37" s="39"/>
      <c r="I37" s="39"/>
      <c r="J37" s="39">
        <v>4</v>
      </c>
      <c r="K37" s="39">
        <v>3</v>
      </c>
      <c r="L37" s="39"/>
      <c r="M37" s="39"/>
      <c r="N37" s="39"/>
      <c r="O37" s="39">
        <v>7</v>
      </c>
      <c r="P37" s="39"/>
      <c r="Q37" s="39"/>
      <c r="R37" s="39">
        <v>3</v>
      </c>
      <c r="S37" s="301"/>
      <c r="T37" s="346"/>
      <c r="U37" s="347"/>
    </row>
    <row r="38" spans="1:21" ht="15" thickBot="1" x14ac:dyDescent="0.3">
      <c r="A38" s="868"/>
      <c r="B38" s="870"/>
      <c r="C38" s="867"/>
      <c r="D38" s="483" t="s">
        <v>21</v>
      </c>
      <c r="E38" s="39"/>
      <c r="F38" s="39">
        <v>390</v>
      </c>
      <c r="G38" s="39">
        <v>3</v>
      </c>
      <c r="H38" s="39"/>
      <c r="I38" s="39"/>
      <c r="J38" s="39">
        <v>112</v>
      </c>
      <c r="K38" s="39">
        <v>3</v>
      </c>
      <c r="L38" s="39"/>
      <c r="M38" s="39"/>
      <c r="N38" s="39">
        <v>89</v>
      </c>
      <c r="O38" s="39">
        <v>7</v>
      </c>
      <c r="P38" s="39"/>
      <c r="Q38" s="39">
        <v>18</v>
      </c>
      <c r="R38" s="39">
        <v>3</v>
      </c>
      <c r="S38" s="301"/>
      <c r="T38" s="346"/>
      <c r="U38" s="347"/>
    </row>
    <row r="39" spans="1:21" ht="20.399999999999999" customHeight="1" thickBot="1" x14ac:dyDescent="0.3">
      <c r="A39" s="869"/>
      <c r="B39" s="895"/>
      <c r="C39" s="800" t="s">
        <v>22</v>
      </c>
      <c r="D39" s="794"/>
      <c r="E39" s="39"/>
      <c r="F39" s="39">
        <v>27</v>
      </c>
      <c r="G39" s="39">
        <v>3</v>
      </c>
      <c r="H39" s="39"/>
      <c r="I39" s="39"/>
      <c r="J39" s="39">
        <v>24</v>
      </c>
      <c r="K39" s="39">
        <v>2</v>
      </c>
      <c r="L39" s="39"/>
      <c r="M39" s="39"/>
      <c r="N39" s="39">
        <v>25</v>
      </c>
      <c r="O39" s="39">
        <v>6</v>
      </c>
      <c r="P39" s="39"/>
      <c r="Q39" s="39">
        <v>11</v>
      </c>
      <c r="R39" s="39">
        <v>3</v>
      </c>
      <c r="S39" s="301"/>
      <c r="T39" s="351"/>
      <c r="U39" s="350"/>
    </row>
    <row r="40" spans="1:21" ht="18.600000000000001" customHeight="1" thickBot="1" x14ac:dyDescent="0.35">
      <c r="A40" s="484" t="s">
        <v>517</v>
      </c>
      <c r="B40" s="171" t="s">
        <v>866</v>
      </c>
      <c r="C40" s="865" t="s">
        <v>29</v>
      </c>
      <c r="D40" s="483" t="s">
        <v>23</v>
      </c>
      <c r="E40" s="39"/>
      <c r="F40" s="39">
        <v>1</v>
      </c>
      <c r="G40" s="39"/>
      <c r="H40" s="39"/>
      <c r="I40" s="39"/>
      <c r="J40" s="39"/>
      <c r="K40" s="39"/>
      <c r="L40" s="39"/>
      <c r="M40" s="39"/>
      <c r="N40" s="39">
        <v>1</v>
      </c>
      <c r="O40" s="39"/>
      <c r="P40" s="39"/>
      <c r="Q40" s="39"/>
      <c r="R40" s="39"/>
      <c r="S40" s="301"/>
      <c r="T40" s="346"/>
      <c r="U40" s="347"/>
    </row>
    <row r="41" spans="1:21" ht="15" thickBot="1" x14ac:dyDescent="0.3">
      <c r="A41" s="485"/>
      <c r="B41" s="485"/>
      <c r="C41" s="866"/>
      <c r="D41" s="483" t="s">
        <v>24</v>
      </c>
      <c r="E41" s="39"/>
      <c r="F41" s="39"/>
      <c r="G41" s="39"/>
      <c r="H41" s="39"/>
      <c r="I41" s="39"/>
      <c r="J41" s="39"/>
      <c r="K41" s="39"/>
      <c r="L41" s="39"/>
      <c r="M41" s="39"/>
      <c r="N41" s="39"/>
      <c r="O41" s="39"/>
      <c r="P41" s="39"/>
      <c r="Q41" s="39"/>
      <c r="R41" s="39"/>
      <c r="S41" s="301"/>
      <c r="T41" s="346"/>
      <c r="U41" s="347"/>
    </row>
    <row r="42" spans="1:21" ht="15" thickBot="1" x14ac:dyDescent="0.3">
      <c r="A42" s="485"/>
      <c r="B42" s="485"/>
      <c r="C42" s="867"/>
      <c r="D42" s="483" t="s">
        <v>21</v>
      </c>
      <c r="E42" s="39"/>
      <c r="F42" s="39">
        <v>1</v>
      </c>
      <c r="G42" s="39"/>
      <c r="H42" s="39"/>
      <c r="I42" s="39"/>
      <c r="J42" s="39"/>
      <c r="K42" s="39"/>
      <c r="L42" s="39"/>
      <c r="M42" s="39"/>
      <c r="N42" s="39">
        <v>1</v>
      </c>
      <c r="O42" s="39"/>
      <c r="P42" s="39"/>
      <c r="Q42" s="39"/>
      <c r="R42" s="39"/>
      <c r="S42" s="301"/>
      <c r="T42" s="346"/>
      <c r="U42" s="347"/>
    </row>
    <row r="43" spans="1:21" ht="15" thickBot="1" x14ac:dyDescent="0.3">
      <c r="A43" s="486"/>
      <c r="B43" s="486"/>
      <c r="C43" s="54"/>
      <c r="D43" s="55" t="s">
        <v>22</v>
      </c>
      <c r="E43" s="39"/>
      <c r="F43" s="39">
        <v>1</v>
      </c>
      <c r="G43" s="39"/>
      <c r="H43" s="39"/>
      <c r="I43" s="39"/>
      <c r="J43" s="39"/>
      <c r="K43" s="39"/>
      <c r="L43" s="39"/>
      <c r="M43" s="39"/>
      <c r="N43" s="39">
        <v>1</v>
      </c>
      <c r="O43" s="39"/>
      <c r="P43" s="39"/>
      <c r="Q43" s="39"/>
      <c r="R43" s="39"/>
      <c r="S43" s="301"/>
      <c r="T43" s="351"/>
      <c r="U43" s="350"/>
    </row>
    <row r="44" spans="1:21" ht="29.4" thickBot="1" x14ac:dyDescent="0.35">
      <c r="A44" s="81" t="s">
        <v>316</v>
      </c>
      <c r="B44" s="172" t="s">
        <v>867</v>
      </c>
      <c r="C44" s="896" t="s">
        <v>29</v>
      </c>
      <c r="D44" s="82" t="s">
        <v>23</v>
      </c>
      <c r="E44" s="83"/>
      <c r="F44" s="83">
        <v>42</v>
      </c>
      <c r="G44" s="83"/>
      <c r="H44" s="83"/>
      <c r="I44" s="83"/>
      <c r="J44" s="83">
        <v>12</v>
      </c>
      <c r="K44" s="83"/>
      <c r="L44" s="83"/>
      <c r="M44" s="83"/>
      <c r="N44" s="83">
        <v>9</v>
      </c>
      <c r="O44" s="83"/>
      <c r="P44" s="83"/>
      <c r="Q44" s="83">
        <v>1</v>
      </c>
      <c r="R44" s="83"/>
      <c r="S44" s="345"/>
      <c r="T44" s="346"/>
      <c r="U44" s="347"/>
    </row>
    <row r="45" spans="1:21" ht="15" thickBot="1" x14ac:dyDescent="0.35">
      <c r="A45" s="81"/>
      <c r="B45" s="173"/>
      <c r="C45" s="897"/>
      <c r="D45" s="82" t="s">
        <v>24</v>
      </c>
      <c r="E45" s="83"/>
      <c r="F45" s="83">
        <v>3</v>
      </c>
      <c r="G45" s="83"/>
      <c r="H45" s="83"/>
      <c r="I45" s="83"/>
      <c r="J45" s="83"/>
      <c r="K45" s="83"/>
      <c r="L45" s="83"/>
      <c r="M45" s="83"/>
      <c r="N45" s="83"/>
      <c r="O45" s="83"/>
      <c r="P45" s="83"/>
      <c r="Q45" s="83"/>
      <c r="R45" s="83"/>
      <c r="S45" s="345"/>
      <c r="T45" s="346"/>
      <c r="U45" s="347"/>
    </row>
    <row r="46" spans="1:21" ht="15" thickBot="1" x14ac:dyDescent="0.35">
      <c r="A46" s="81"/>
      <c r="B46" s="173"/>
      <c r="C46" s="898"/>
      <c r="D46" s="82" t="s">
        <v>21</v>
      </c>
      <c r="E46" s="83"/>
      <c r="F46" s="83">
        <v>45</v>
      </c>
      <c r="G46" s="83"/>
      <c r="H46" s="83"/>
      <c r="I46" s="83"/>
      <c r="J46" s="83">
        <v>12</v>
      </c>
      <c r="K46" s="83"/>
      <c r="L46" s="83"/>
      <c r="M46" s="83"/>
      <c r="N46" s="83">
        <v>9</v>
      </c>
      <c r="O46" s="83"/>
      <c r="P46" s="83"/>
      <c r="Q46" s="83">
        <v>1</v>
      </c>
      <c r="R46" s="83"/>
      <c r="S46" s="345"/>
      <c r="T46" s="346"/>
      <c r="U46" s="347"/>
    </row>
    <row r="47" spans="1:21" ht="15" thickBot="1" x14ac:dyDescent="0.35">
      <c r="A47" s="84"/>
      <c r="B47" s="174"/>
      <c r="C47" s="85"/>
      <c r="D47" s="86" t="s">
        <v>22</v>
      </c>
      <c r="E47" s="83"/>
      <c r="F47" s="83">
        <v>7</v>
      </c>
      <c r="G47" s="83"/>
      <c r="H47" s="83"/>
      <c r="I47" s="83"/>
      <c r="J47" s="83">
        <v>6</v>
      </c>
      <c r="K47" s="83"/>
      <c r="L47" s="83"/>
      <c r="M47" s="83"/>
      <c r="N47" s="83">
        <v>6</v>
      </c>
      <c r="O47" s="83"/>
      <c r="P47" s="83"/>
      <c r="Q47" s="83">
        <v>1</v>
      </c>
      <c r="R47" s="83"/>
      <c r="S47" s="345"/>
      <c r="T47" s="351"/>
      <c r="U47" s="350"/>
    </row>
    <row r="48" spans="1:21" ht="30.75" customHeight="1" thickBot="1" x14ac:dyDescent="0.3">
      <c r="A48" s="484" t="s">
        <v>311</v>
      </c>
      <c r="B48" s="87" t="s">
        <v>868</v>
      </c>
      <c r="C48" s="862" t="s">
        <v>29</v>
      </c>
      <c r="D48" s="483" t="s">
        <v>23</v>
      </c>
      <c r="E48" s="39"/>
      <c r="F48" s="39">
        <v>63</v>
      </c>
      <c r="G48" s="39"/>
      <c r="H48" s="39"/>
      <c r="I48" s="39"/>
      <c r="J48" s="39">
        <v>17</v>
      </c>
      <c r="K48" s="39"/>
      <c r="L48" s="39"/>
      <c r="M48" s="39"/>
      <c r="N48" s="39">
        <v>16</v>
      </c>
      <c r="O48" s="39"/>
      <c r="P48" s="39"/>
      <c r="Q48" s="39">
        <v>4</v>
      </c>
      <c r="R48" s="39"/>
      <c r="S48" s="301"/>
      <c r="T48" s="346"/>
      <c r="U48" s="347"/>
    </row>
    <row r="49" spans="1:21" ht="15" thickBot="1" x14ac:dyDescent="0.3">
      <c r="A49" s="485"/>
      <c r="B49" s="485"/>
      <c r="C49" s="863"/>
      <c r="D49" s="483" t="s">
        <v>24</v>
      </c>
      <c r="E49" s="39"/>
      <c r="F49" s="39">
        <v>4</v>
      </c>
      <c r="G49" s="39">
        <v>1</v>
      </c>
      <c r="H49" s="39">
        <v>1</v>
      </c>
      <c r="I49" s="39"/>
      <c r="J49" s="39">
        <v>3</v>
      </c>
      <c r="K49" s="39"/>
      <c r="L49" s="39"/>
      <c r="M49" s="39"/>
      <c r="N49" s="39"/>
      <c r="O49" s="39">
        <v>1</v>
      </c>
      <c r="P49" s="39"/>
      <c r="Q49" s="39"/>
      <c r="R49" s="39"/>
      <c r="S49" s="301"/>
      <c r="T49" s="346"/>
      <c r="U49" s="347"/>
    </row>
    <row r="50" spans="1:21" ht="15" thickBot="1" x14ac:dyDescent="0.3">
      <c r="A50" s="485"/>
      <c r="B50" s="485"/>
      <c r="C50" s="864"/>
      <c r="D50" s="483" t="s">
        <v>21</v>
      </c>
      <c r="E50" s="39"/>
      <c r="F50" s="39">
        <v>67</v>
      </c>
      <c r="G50" s="39">
        <v>1</v>
      </c>
      <c r="H50" s="39">
        <v>1</v>
      </c>
      <c r="I50" s="39"/>
      <c r="J50" s="39">
        <v>20</v>
      </c>
      <c r="K50" s="39"/>
      <c r="L50" s="39"/>
      <c r="M50" s="39"/>
      <c r="N50" s="39">
        <v>16</v>
      </c>
      <c r="O50" s="39">
        <v>1</v>
      </c>
      <c r="P50" s="39"/>
      <c r="Q50" s="39">
        <v>4</v>
      </c>
      <c r="R50" s="39"/>
      <c r="S50" s="301"/>
      <c r="T50" s="346"/>
      <c r="U50" s="347"/>
    </row>
    <row r="51" spans="1:21" ht="15" thickBot="1" x14ac:dyDescent="0.3">
      <c r="A51" s="486"/>
      <c r="B51" s="486"/>
      <c r="C51" s="88"/>
      <c r="D51" s="55" t="s">
        <v>22</v>
      </c>
      <c r="E51" s="39"/>
      <c r="F51" s="39">
        <v>5</v>
      </c>
      <c r="G51" s="39">
        <v>1</v>
      </c>
      <c r="H51" s="39">
        <v>1</v>
      </c>
      <c r="I51" s="39"/>
      <c r="J51" s="39">
        <v>5</v>
      </c>
      <c r="K51" s="39"/>
      <c r="L51" s="39"/>
      <c r="M51" s="39"/>
      <c r="N51" s="39">
        <v>5</v>
      </c>
      <c r="O51" s="39">
        <v>1</v>
      </c>
      <c r="P51" s="39"/>
      <c r="Q51" s="39">
        <v>3</v>
      </c>
      <c r="R51" s="39"/>
      <c r="S51" s="301"/>
      <c r="T51" s="351"/>
      <c r="U51" s="350"/>
    </row>
    <row r="52" spans="1:21" ht="15" thickBot="1" x14ac:dyDescent="0.35">
      <c r="A52" s="89" t="s">
        <v>320</v>
      </c>
      <c r="B52" s="172" t="s">
        <v>869</v>
      </c>
      <c r="C52" s="862" t="s">
        <v>29</v>
      </c>
      <c r="D52" s="483" t="s">
        <v>23</v>
      </c>
      <c r="E52" s="83"/>
      <c r="F52" s="83">
        <v>255</v>
      </c>
      <c r="G52" s="83"/>
      <c r="H52" s="83"/>
      <c r="I52" s="83"/>
      <c r="J52" s="83">
        <v>73</v>
      </c>
      <c r="K52" s="83"/>
      <c r="L52" s="83"/>
      <c r="M52" s="83"/>
      <c r="N52" s="83">
        <v>61</v>
      </c>
      <c r="O52" s="83"/>
      <c r="P52" s="83"/>
      <c r="Q52" s="83">
        <v>13</v>
      </c>
      <c r="R52" s="83"/>
      <c r="S52" s="345"/>
      <c r="T52" s="346"/>
      <c r="U52" s="347"/>
    </row>
    <row r="53" spans="1:21" ht="15" thickBot="1" x14ac:dyDescent="0.35">
      <c r="A53" s="81"/>
      <c r="B53" s="173"/>
      <c r="C53" s="863"/>
      <c r="D53" s="483" t="s">
        <v>24</v>
      </c>
      <c r="E53" s="83"/>
      <c r="F53" s="83">
        <v>7</v>
      </c>
      <c r="G53" s="83">
        <v>1</v>
      </c>
      <c r="H53" s="83"/>
      <c r="I53" s="83"/>
      <c r="J53" s="83">
        <v>1</v>
      </c>
      <c r="K53" s="83">
        <v>2</v>
      </c>
      <c r="L53" s="83"/>
      <c r="M53" s="83"/>
      <c r="N53" s="83"/>
      <c r="O53" s="83">
        <v>5</v>
      </c>
      <c r="P53" s="83"/>
      <c r="Q53" s="83"/>
      <c r="R53" s="83">
        <v>3</v>
      </c>
      <c r="S53" s="345"/>
      <c r="T53" s="346"/>
      <c r="U53" s="347"/>
    </row>
    <row r="54" spans="1:21" ht="15" thickBot="1" x14ac:dyDescent="0.35">
      <c r="A54" s="81"/>
      <c r="B54" s="173"/>
      <c r="C54" s="864"/>
      <c r="D54" s="483" t="s">
        <v>21</v>
      </c>
      <c r="E54" s="83"/>
      <c r="F54" s="83">
        <v>262</v>
      </c>
      <c r="G54" s="83">
        <v>1</v>
      </c>
      <c r="H54" s="83"/>
      <c r="I54" s="83"/>
      <c r="J54" s="83">
        <v>74</v>
      </c>
      <c r="K54" s="83">
        <v>2</v>
      </c>
      <c r="L54" s="83"/>
      <c r="M54" s="83"/>
      <c r="N54" s="83">
        <v>61</v>
      </c>
      <c r="O54" s="83">
        <v>5</v>
      </c>
      <c r="P54" s="83"/>
      <c r="Q54" s="83">
        <v>13</v>
      </c>
      <c r="R54" s="83">
        <v>3</v>
      </c>
      <c r="S54" s="345"/>
      <c r="T54" s="346"/>
      <c r="U54" s="347"/>
    </row>
    <row r="55" spans="1:21" ht="15" thickBot="1" x14ac:dyDescent="0.35">
      <c r="A55" s="84"/>
      <c r="B55" s="174"/>
      <c r="C55" s="85"/>
      <c r="D55" s="86" t="s">
        <v>22</v>
      </c>
      <c r="E55" s="83"/>
      <c r="F55" s="83">
        <v>11</v>
      </c>
      <c r="G55" s="83">
        <v>1</v>
      </c>
      <c r="H55" s="83"/>
      <c r="I55" s="83"/>
      <c r="J55" s="83">
        <v>10</v>
      </c>
      <c r="K55" s="83">
        <v>1</v>
      </c>
      <c r="L55" s="83"/>
      <c r="M55" s="83"/>
      <c r="N55" s="83">
        <v>11</v>
      </c>
      <c r="O55" s="83">
        <v>4</v>
      </c>
      <c r="P55" s="83"/>
      <c r="Q55" s="83">
        <v>7</v>
      </c>
      <c r="R55" s="83">
        <v>3</v>
      </c>
      <c r="S55" s="345"/>
      <c r="T55" s="351"/>
      <c r="U55" s="350"/>
    </row>
    <row r="56" spans="1:21" ht="15" thickBot="1" x14ac:dyDescent="0.35">
      <c r="A56" s="89" t="s">
        <v>321</v>
      </c>
      <c r="B56" s="175" t="s">
        <v>870</v>
      </c>
      <c r="C56" s="862" t="s">
        <v>29</v>
      </c>
      <c r="D56" s="483" t="s">
        <v>23</v>
      </c>
      <c r="E56" s="83"/>
      <c r="F56" s="83">
        <v>10</v>
      </c>
      <c r="G56" s="83"/>
      <c r="H56" s="83"/>
      <c r="I56" s="83"/>
      <c r="J56" s="83">
        <v>3</v>
      </c>
      <c r="K56" s="83"/>
      <c r="L56" s="83"/>
      <c r="M56" s="83"/>
      <c r="N56" s="83">
        <v>1</v>
      </c>
      <c r="O56" s="83"/>
      <c r="P56" s="83"/>
      <c r="Q56" s="83"/>
      <c r="R56" s="83"/>
      <c r="S56" s="345"/>
      <c r="T56" s="346"/>
      <c r="U56" s="347"/>
    </row>
    <row r="57" spans="1:21" ht="15" thickBot="1" x14ac:dyDescent="0.35">
      <c r="A57" s="81"/>
      <c r="B57" s="173"/>
      <c r="C57" s="863"/>
      <c r="D57" s="483" t="s">
        <v>24</v>
      </c>
      <c r="E57" s="83"/>
      <c r="F57" s="83"/>
      <c r="G57" s="83"/>
      <c r="H57" s="83"/>
      <c r="I57" s="83"/>
      <c r="J57" s="83"/>
      <c r="K57" s="83">
        <v>1</v>
      </c>
      <c r="L57" s="83"/>
      <c r="M57" s="83"/>
      <c r="N57" s="83"/>
      <c r="O57" s="83">
        <v>1</v>
      </c>
      <c r="P57" s="83"/>
      <c r="Q57" s="83"/>
      <c r="R57" s="83"/>
      <c r="S57" s="345"/>
      <c r="T57" s="346"/>
      <c r="U57" s="347"/>
    </row>
    <row r="58" spans="1:21" ht="15" thickBot="1" x14ac:dyDescent="0.35">
      <c r="A58" s="81"/>
      <c r="B58" s="173"/>
      <c r="C58" s="864"/>
      <c r="D58" s="483" t="s">
        <v>21</v>
      </c>
      <c r="E58" s="83"/>
      <c r="F58" s="83">
        <v>10</v>
      </c>
      <c r="G58" s="83"/>
      <c r="H58" s="83"/>
      <c r="I58" s="83"/>
      <c r="J58" s="83">
        <v>3</v>
      </c>
      <c r="K58" s="83">
        <v>1</v>
      </c>
      <c r="L58" s="83"/>
      <c r="M58" s="83"/>
      <c r="N58" s="83">
        <v>1</v>
      </c>
      <c r="O58" s="83">
        <v>1</v>
      </c>
      <c r="P58" s="83"/>
      <c r="Q58" s="83"/>
      <c r="R58" s="83"/>
      <c r="S58" s="345"/>
      <c r="T58" s="346"/>
      <c r="U58" s="347"/>
    </row>
    <row r="59" spans="1:21" ht="15" thickBot="1" x14ac:dyDescent="0.35">
      <c r="A59" s="84"/>
      <c r="B59" s="174"/>
      <c r="C59" s="90"/>
      <c r="D59" s="86" t="s">
        <v>22</v>
      </c>
      <c r="E59" s="83"/>
      <c r="F59" s="83">
        <v>2</v>
      </c>
      <c r="G59" s="83"/>
      <c r="H59" s="83"/>
      <c r="I59" s="83"/>
      <c r="J59" s="83">
        <v>2</v>
      </c>
      <c r="K59" s="83">
        <v>1</v>
      </c>
      <c r="L59" s="83"/>
      <c r="M59" s="83"/>
      <c r="N59" s="83">
        <v>1</v>
      </c>
      <c r="O59" s="83">
        <v>1</v>
      </c>
      <c r="P59" s="83"/>
      <c r="Q59" s="83"/>
      <c r="R59" s="83"/>
      <c r="S59" s="345"/>
      <c r="T59" s="351"/>
      <c r="U59" s="350"/>
    </row>
    <row r="60" spans="1:21" ht="32.25" customHeight="1" thickBot="1" x14ac:dyDescent="0.35">
      <c r="A60" s="484" t="s">
        <v>906</v>
      </c>
      <c r="B60" s="171" t="s">
        <v>871</v>
      </c>
      <c r="C60" s="865" t="s">
        <v>29</v>
      </c>
      <c r="D60" s="483" t="s">
        <v>23</v>
      </c>
      <c r="E60" s="39"/>
      <c r="F60" s="39">
        <v>5</v>
      </c>
      <c r="G60" s="39"/>
      <c r="H60" s="39"/>
      <c r="I60" s="39"/>
      <c r="J60" s="39">
        <v>3</v>
      </c>
      <c r="K60" s="39"/>
      <c r="L60" s="39"/>
      <c r="M60" s="39"/>
      <c r="N60" s="39">
        <v>1</v>
      </c>
      <c r="O60" s="39"/>
      <c r="P60" s="39"/>
      <c r="Q60" s="39"/>
      <c r="R60" s="39"/>
      <c r="S60" s="301"/>
      <c r="T60" s="346"/>
      <c r="U60" s="347"/>
    </row>
    <row r="61" spans="1:21" ht="15" thickBot="1" x14ac:dyDescent="0.3">
      <c r="A61" s="485"/>
      <c r="B61" s="485"/>
      <c r="C61" s="866"/>
      <c r="D61" s="483" t="s">
        <v>24</v>
      </c>
      <c r="E61" s="39"/>
      <c r="F61" s="39"/>
      <c r="G61" s="39">
        <v>1</v>
      </c>
      <c r="H61" s="39"/>
      <c r="I61" s="39"/>
      <c r="J61" s="39"/>
      <c r="K61" s="39"/>
      <c r="L61" s="39"/>
      <c r="M61" s="39"/>
      <c r="N61" s="39"/>
      <c r="O61" s="39"/>
      <c r="P61" s="39"/>
      <c r="Q61" s="39"/>
      <c r="R61" s="39"/>
      <c r="S61" s="301"/>
      <c r="T61" s="346"/>
      <c r="U61" s="347"/>
    </row>
    <row r="62" spans="1:21" ht="15" thickBot="1" x14ac:dyDescent="0.3">
      <c r="A62" s="485"/>
      <c r="B62" s="485"/>
      <c r="C62" s="867"/>
      <c r="D62" s="483" t="s">
        <v>21</v>
      </c>
      <c r="E62" s="39"/>
      <c r="F62" s="39">
        <v>5</v>
      </c>
      <c r="G62" s="39">
        <v>1</v>
      </c>
      <c r="H62" s="39"/>
      <c r="I62" s="39"/>
      <c r="J62" s="39">
        <v>3</v>
      </c>
      <c r="K62" s="39"/>
      <c r="L62" s="39"/>
      <c r="M62" s="39"/>
      <c r="N62" s="39">
        <v>1</v>
      </c>
      <c r="O62" s="39"/>
      <c r="P62" s="39"/>
      <c r="Q62" s="39"/>
      <c r="R62" s="39"/>
      <c r="S62" s="301"/>
      <c r="T62" s="346"/>
      <c r="U62" s="347"/>
    </row>
    <row r="63" spans="1:21" ht="15" thickBot="1" x14ac:dyDescent="0.3">
      <c r="A63" s="486"/>
      <c r="B63" s="486"/>
      <c r="C63" s="54"/>
      <c r="D63" s="55" t="s">
        <v>22</v>
      </c>
      <c r="E63" s="39"/>
      <c r="F63" s="39">
        <v>1</v>
      </c>
      <c r="G63" s="39">
        <v>1</v>
      </c>
      <c r="H63" s="39"/>
      <c r="I63" s="39"/>
      <c r="J63" s="39">
        <v>1</v>
      </c>
      <c r="K63" s="39"/>
      <c r="L63" s="39"/>
      <c r="M63" s="39"/>
      <c r="N63" s="39">
        <v>1</v>
      </c>
      <c r="O63" s="39"/>
      <c r="P63" s="39"/>
      <c r="Q63" s="39"/>
      <c r="R63" s="39"/>
      <c r="S63" s="301"/>
      <c r="T63" s="351"/>
      <c r="U63" s="350"/>
    </row>
    <row r="64" spans="1:21" ht="15" thickBot="1" x14ac:dyDescent="0.35">
      <c r="A64" s="81" t="s">
        <v>907</v>
      </c>
      <c r="B64" s="172" t="s">
        <v>872</v>
      </c>
      <c r="C64" s="896" t="s">
        <v>29</v>
      </c>
      <c r="D64" s="82" t="s">
        <v>23</v>
      </c>
      <c r="E64" s="83"/>
      <c r="F64" s="83"/>
      <c r="G64" s="83"/>
      <c r="H64" s="83"/>
      <c r="I64" s="83"/>
      <c r="J64" s="83"/>
      <c r="K64" s="83"/>
      <c r="L64" s="83"/>
      <c r="M64" s="83"/>
      <c r="N64" s="83"/>
      <c r="O64" s="83"/>
      <c r="P64" s="83"/>
      <c r="Q64" s="83"/>
      <c r="R64" s="83"/>
      <c r="S64" s="345"/>
      <c r="T64" s="346"/>
      <c r="U64" s="347"/>
    </row>
    <row r="65" spans="1:21" ht="15" thickBot="1" x14ac:dyDescent="0.35">
      <c r="A65" s="81"/>
      <c r="B65" s="173"/>
      <c r="C65" s="897"/>
      <c r="D65" s="82" t="s">
        <v>24</v>
      </c>
      <c r="E65" s="83"/>
      <c r="F65" s="83"/>
      <c r="G65" s="83"/>
      <c r="H65" s="83"/>
      <c r="I65" s="83"/>
      <c r="J65" s="83"/>
      <c r="K65" s="83"/>
      <c r="L65" s="83"/>
      <c r="M65" s="83"/>
      <c r="N65" s="83"/>
      <c r="O65" s="83"/>
      <c r="P65" s="83"/>
      <c r="Q65" s="83"/>
      <c r="R65" s="83"/>
      <c r="S65" s="345"/>
      <c r="T65" s="346"/>
      <c r="U65" s="347"/>
    </row>
    <row r="66" spans="1:21" ht="15" thickBot="1" x14ac:dyDescent="0.35">
      <c r="A66" s="81"/>
      <c r="B66" s="173"/>
      <c r="C66" s="898"/>
      <c r="D66" s="82" t="s">
        <v>21</v>
      </c>
      <c r="E66" s="83"/>
      <c r="F66" s="83"/>
      <c r="G66" s="83"/>
      <c r="H66" s="83"/>
      <c r="I66" s="83"/>
      <c r="J66" s="83"/>
      <c r="K66" s="83"/>
      <c r="L66" s="83"/>
      <c r="M66" s="83"/>
      <c r="N66" s="83"/>
      <c r="O66" s="83"/>
      <c r="P66" s="83"/>
      <c r="Q66" s="83"/>
      <c r="R66" s="83"/>
      <c r="S66" s="345"/>
      <c r="T66" s="346"/>
      <c r="U66" s="347"/>
    </row>
    <row r="67" spans="1:21" ht="15" thickBot="1" x14ac:dyDescent="0.35">
      <c r="A67" s="84"/>
      <c r="B67" s="174"/>
      <c r="C67" s="85"/>
      <c r="D67" s="86" t="s">
        <v>22</v>
      </c>
      <c r="E67" s="83"/>
      <c r="F67" s="83"/>
      <c r="G67" s="83"/>
      <c r="H67" s="83"/>
      <c r="I67" s="83"/>
      <c r="J67" s="83"/>
      <c r="K67" s="83"/>
      <c r="L67" s="83"/>
      <c r="M67" s="83"/>
      <c r="N67" s="83"/>
      <c r="O67" s="83"/>
      <c r="P67" s="83"/>
      <c r="Q67" s="83"/>
      <c r="R67" s="83"/>
      <c r="S67" s="345"/>
      <c r="T67" s="351"/>
      <c r="U67" s="350"/>
    </row>
    <row r="68" spans="1:21" ht="21.75" customHeight="1" thickBot="1" x14ac:dyDescent="0.3">
      <c r="A68" s="484" t="s">
        <v>908</v>
      </c>
      <c r="B68" s="87" t="s">
        <v>873</v>
      </c>
      <c r="C68" s="862" t="s">
        <v>29</v>
      </c>
      <c r="D68" s="483" t="s">
        <v>23</v>
      </c>
      <c r="E68" s="39"/>
      <c r="F68" s="39"/>
      <c r="G68" s="39"/>
      <c r="H68" s="39"/>
      <c r="I68" s="39"/>
      <c r="J68" s="39"/>
      <c r="K68" s="39"/>
      <c r="L68" s="39"/>
      <c r="M68" s="39"/>
      <c r="N68" s="39"/>
      <c r="O68" s="39"/>
      <c r="P68" s="39"/>
      <c r="Q68" s="39"/>
      <c r="R68" s="39"/>
      <c r="S68" s="301"/>
      <c r="T68" s="346"/>
      <c r="U68" s="347"/>
    </row>
    <row r="69" spans="1:21" ht="15" thickBot="1" x14ac:dyDescent="0.3">
      <c r="A69" s="485"/>
      <c r="B69" s="485"/>
      <c r="C69" s="863"/>
      <c r="D69" s="483" t="s">
        <v>24</v>
      </c>
      <c r="E69" s="39"/>
      <c r="F69" s="39"/>
      <c r="G69" s="39"/>
      <c r="H69" s="39"/>
      <c r="I69" s="39"/>
      <c r="J69" s="39"/>
      <c r="K69" s="39"/>
      <c r="L69" s="39"/>
      <c r="M69" s="39"/>
      <c r="N69" s="39"/>
      <c r="O69" s="39"/>
      <c r="P69" s="39"/>
      <c r="Q69" s="39"/>
      <c r="R69" s="39"/>
      <c r="S69" s="301"/>
      <c r="T69" s="346"/>
      <c r="U69" s="347"/>
    </row>
    <row r="70" spans="1:21" ht="15" thickBot="1" x14ac:dyDescent="0.3">
      <c r="A70" s="485"/>
      <c r="B70" s="485"/>
      <c r="C70" s="864"/>
      <c r="D70" s="483" t="s">
        <v>21</v>
      </c>
      <c r="E70" s="39"/>
      <c r="F70" s="39"/>
      <c r="G70" s="39"/>
      <c r="H70" s="39"/>
      <c r="I70" s="39"/>
      <c r="J70" s="39"/>
      <c r="K70" s="39"/>
      <c r="L70" s="39"/>
      <c r="M70" s="39"/>
      <c r="N70" s="39"/>
      <c r="O70" s="39"/>
      <c r="P70" s="39"/>
      <c r="Q70" s="39"/>
      <c r="R70" s="39"/>
      <c r="S70" s="301"/>
      <c r="T70" s="346"/>
      <c r="U70" s="347"/>
    </row>
    <row r="71" spans="1:21" ht="15" thickBot="1" x14ac:dyDescent="0.3">
      <c r="A71" s="486"/>
      <c r="B71" s="486"/>
      <c r="C71" s="88"/>
      <c r="D71" s="55" t="s">
        <v>22</v>
      </c>
      <c r="E71" s="39"/>
      <c r="F71" s="39"/>
      <c r="G71" s="39"/>
      <c r="H71" s="39"/>
      <c r="I71" s="39"/>
      <c r="J71" s="39"/>
      <c r="K71" s="39"/>
      <c r="L71" s="39"/>
      <c r="M71" s="39"/>
      <c r="N71" s="39"/>
      <c r="O71" s="39"/>
      <c r="P71" s="39"/>
      <c r="Q71" s="39"/>
      <c r="R71" s="39"/>
      <c r="S71" s="301"/>
      <c r="T71" s="351"/>
      <c r="U71" s="350"/>
    </row>
    <row r="72" spans="1:21" ht="15" thickBot="1" x14ac:dyDescent="0.35">
      <c r="A72" s="89" t="s">
        <v>909</v>
      </c>
      <c r="B72" s="172" t="s">
        <v>874</v>
      </c>
      <c r="C72" s="862" t="s">
        <v>29</v>
      </c>
      <c r="D72" s="483" t="s">
        <v>23</v>
      </c>
      <c r="E72" s="83"/>
      <c r="F72" s="83"/>
      <c r="G72" s="83"/>
      <c r="H72" s="83"/>
      <c r="I72" s="83"/>
      <c r="J72" s="83"/>
      <c r="K72" s="83"/>
      <c r="L72" s="83"/>
      <c r="M72" s="83"/>
      <c r="N72" s="83"/>
      <c r="O72" s="83"/>
      <c r="P72" s="83"/>
      <c r="Q72" s="83"/>
      <c r="R72" s="83"/>
      <c r="S72" s="345"/>
      <c r="T72" s="346"/>
      <c r="U72" s="347"/>
    </row>
    <row r="73" spans="1:21" ht="15" thickBot="1" x14ac:dyDescent="0.35">
      <c r="A73" s="81"/>
      <c r="B73" s="173"/>
      <c r="C73" s="863"/>
      <c r="D73" s="483" t="s">
        <v>24</v>
      </c>
      <c r="E73" s="83"/>
      <c r="F73" s="83"/>
      <c r="G73" s="83"/>
      <c r="H73" s="83"/>
      <c r="I73" s="83"/>
      <c r="J73" s="83"/>
      <c r="K73" s="83"/>
      <c r="L73" s="83"/>
      <c r="M73" s="83"/>
      <c r="N73" s="83"/>
      <c r="O73" s="83"/>
      <c r="P73" s="83"/>
      <c r="Q73" s="83"/>
      <c r="R73" s="83"/>
      <c r="S73" s="345"/>
      <c r="T73" s="346"/>
      <c r="U73" s="347"/>
    </row>
    <row r="74" spans="1:21" ht="15" thickBot="1" x14ac:dyDescent="0.35">
      <c r="A74" s="81"/>
      <c r="B74" s="173"/>
      <c r="C74" s="864"/>
      <c r="D74" s="483" t="s">
        <v>21</v>
      </c>
      <c r="E74" s="83"/>
      <c r="F74" s="83"/>
      <c r="G74" s="83"/>
      <c r="H74" s="83"/>
      <c r="I74" s="83"/>
      <c r="J74" s="83"/>
      <c r="K74" s="83"/>
      <c r="L74" s="83"/>
      <c r="M74" s="83"/>
      <c r="N74" s="83"/>
      <c r="O74" s="83"/>
      <c r="P74" s="83"/>
      <c r="Q74" s="83"/>
      <c r="R74" s="83"/>
      <c r="S74" s="345"/>
      <c r="T74" s="346"/>
      <c r="U74" s="347"/>
    </row>
    <row r="75" spans="1:21" ht="15" thickBot="1" x14ac:dyDescent="0.35">
      <c r="A75" s="84"/>
      <c r="B75" s="174"/>
      <c r="C75" s="85"/>
      <c r="D75" s="86" t="s">
        <v>22</v>
      </c>
      <c r="E75" s="83"/>
      <c r="F75" s="83"/>
      <c r="G75" s="83"/>
      <c r="H75" s="83"/>
      <c r="I75" s="83"/>
      <c r="J75" s="83"/>
      <c r="K75" s="83"/>
      <c r="L75" s="83"/>
      <c r="M75" s="83"/>
      <c r="N75" s="83"/>
      <c r="O75" s="83"/>
      <c r="P75" s="83"/>
      <c r="Q75" s="83"/>
      <c r="R75" s="83"/>
      <c r="S75" s="345"/>
      <c r="T75" s="351"/>
      <c r="U75" s="350"/>
    </row>
    <row r="76" spans="1:21" ht="15" thickBot="1" x14ac:dyDescent="0.35">
      <c r="A76" s="502" t="s">
        <v>910</v>
      </c>
      <c r="B76" s="503" t="s">
        <v>875</v>
      </c>
      <c r="C76" s="862" t="s">
        <v>29</v>
      </c>
      <c r="D76" s="483" t="s">
        <v>23</v>
      </c>
      <c r="E76" s="83"/>
      <c r="F76" s="83"/>
      <c r="G76" s="83"/>
      <c r="H76" s="83"/>
      <c r="I76" s="83"/>
      <c r="J76" s="83"/>
      <c r="K76" s="83"/>
      <c r="L76" s="83"/>
      <c r="M76" s="83"/>
      <c r="N76" s="83"/>
      <c r="O76" s="83"/>
      <c r="P76" s="83"/>
      <c r="Q76" s="83"/>
      <c r="R76" s="83"/>
      <c r="S76" s="345"/>
      <c r="T76" s="346"/>
      <c r="U76" s="347"/>
    </row>
    <row r="77" spans="1:21" ht="15" thickBot="1" x14ac:dyDescent="0.35">
      <c r="A77" s="81"/>
      <c r="B77" s="173"/>
      <c r="C77" s="863"/>
      <c r="D77" s="483" t="s">
        <v>24</v>
      </c>
      <c r="E77" s="83"/>
      <c r="F77" s="83"/>
      <c r="G77" s="83"/>
      <c r="H77" s="83"/>
      <c r="I77" s="83"/>
      <c r="J77" s="83"/>
      <c r="K77" s="83"/>
      <c r="L77" s="83"/>
      <c r="M77" s="83"/>
      <c r="N77" s="83"/>
      <c r="O77" s="83"/>
      <c r="P77" s="83"/>
      <c r="Q77" s="83"/>
      <c r="R77" s="83"/>
      <c r="S77" s="345"/>
      <c r="T77" s="346"/>
      <c r="U77" s="347"/>
    </row>
    <row r="78" spans="1:21" ht="15" thickBot="1" x14ac:dyDescent="0.35">
      <c r="A78" s="81"/>
      <c r="B78" s="173"/>
      <c r="C78" s="864"/>
      <c r="D78" s="483" t="s">
        <v>21</v>
      </c>
      <c r="E78" s="83"/>
      <c r="F78" s="83"/>
      <c r="G78" s="83"/>
      <c r="H78" s="83"/>
      <c r="I78" s="83"/>
      <c r="J78" s="83"/>
      <c r="K78" s="83"/>
      <c r="L78" s="83"/>
      <c r="M78" s="83"/>
      <c r="N78" s="83"/>
      <c r="O78" s="83"/>
      <c r="P78" s="83"/>
      <c r="Q78" s="83"/>
      <c r="R78" s="83"/>
      <c r="S78" s="345"/>
      <c r="T78" s="346"/>
      <c r="U78" s="347"/>
    </row>
    <row r="79" spans="1:21" ht="15" thickBot="1" x14ac:dyDescent="0.35">
      <c r="A79" s="84"/>
      <c r="B79" s="174"/>
      <c r="C79" s="90"/>
      <c r="D79" s="86" t="s">
        <v>22</v>
      </c>
      <c r="E79" s="83"/>
      <c r="F79" s="83"/>
      <c r="G79" s="83"/>
      <c r="H79" s="83"/>
      <c r="I79" s="83"/>
      <c r="J79" s="83"/>
      <c r="K79" s="83"/>
      <c r="L79" s="83"/>
      <c r="M79" s="83"/>
      <c r="N79" s="83"/>
      <c r="O79" s="83"/>
      <c r="P79" s="83"/>
      <c r="Q79" s="83"/>
      <c r="R79" s="83"/>
      <c r="S79" s="345"/>
      <c r="T79" s="351"/>
      <c r="U79" s="350"/>
    </row>
    <row r="80" spans="1:21" ht="32.25" customHeight="1" thickBot="1" x14ac:dyDescent="0.35">
      <c r="A80" s="484" t="s">
        <v>911</v>
      </c>
      <c r="B80" s="171" t="s">
        <v>876</v>
      </c>
      <c r="C80" s="865" t="s">
        <v>29</v>
      </c>
      <c r="D80" s="483" t="s">
        <v>23</v>
      </c>
      <c r="E80" s="39"/>
      <c r="F80" s="39"/>
      <c r="G80" s="39"/>
      <c r="H80" s="39"/>
      <c r="I80" s="39"/>
      <c r="J80" s="39"/>
      <c r="K80" s="39"/>
      <c r="L80" s="39"/>
      <c r="M80" s="39"/>
      <c r="N80" s="39"/>
      <c r="O80" s="39"/>
      <c r="P80" s="39"/>
      <c r="Q80" s="39"/>
      <c r="R80" s="39"/>
      <c r="S80" s="301"/>
      <c r="T80" s="346"/>
      <c r="U80" s="347"/>
    </row>
    <row r="81" spans="1:21" ht="15" thickBot="1" x14ac:dyDescent="0.3">
      <c r="A81" s="485"/>
      <c r="B81" s="485"/>
      <c r="C81" s="866"/>
      <c r="D81" s="483" t="s">
        <v>24</v>
      </c>
      <c r="E81" s="39"/>
      <c r="F81" s="39"/>
      <c r="G81" s="39"/>
      <c r="H81" s="39"/>
      <c r="I81" s="39"/>
      <c r="J81" s="39"/>
      <c r="K81" s="39"/>
      <c r="L81" s="39"/>
      <c r="M81" s="39"/>
      <c r="N81" s="39"/>
      <c r="O81" s="39"/>
      <c r="P81" s="39"/>
      <c r="Q81" s="39"/>
      <c r="R81" s="39"/>
      <c r="S81" s="301"/>
      <c r="T81" s="346"/>
      <c r="U81" s="347"/>
    </row>
    <row r="82" spans="1:21" ht="15" thickBot="1" x14ac:dyDescent="0.3">
      <c r="A82" s="485"/>
      <c r="B82" s="485"/>
      <c r="C82" s="867"/>
      <c r="D82" s="483" t="s">
        <v>21</v>
      </c>
      <c r="E82" s="39"/>
      <c r="F82" s="39"/>
      <c r="G82" s="39"/>
      <c r="H82" s="39"/>
      <c r="I82" s="39"/>
      <c r="J82" s="39"/>
      <c r="K82" s="39"/>
      <c r="L82" s="39"/>
      <c r="M82" s="39"/>
      <c r="N82" s="39"/>
      <c r="O82" s="39"/>
      <c r="P82" s="39"/>
      <c r="Q82" s="39"/>
      <c r="R82" s="39"/>
      <c r="S82" s="301"/>
      <c r="T82" s="346"/>
      <c r="U82" s="347"/>
    </row>
    <row r="83" spans="1:21" ht="15" thickBot="1" x14ac:dyDescent="0.3">
      <c r="A83" s="486"/>
      <c r="B83" s="486"/>
      <c r="C83" s="54"/>
      <c r="D83" s="55" t="s">
        <v>22</v>
      </c>
      <c r="E83" s="39"/>
      <c r="F83" s="39"/>
      <c r="G83" s="39"/>
      <c r="H83" s="39"/>
      <c r="I83" s="39"/>
      <c r="J83" s="39"/>
      <c r="K83" s="39"/>
      <c r="L83" s="39"/>
      <c r="M83" s="39"/>
      <c r="N83" s="39"/>
      <c r="O83" s="39"/>
      <c r="P83" s="39"/>
      <c r="Q83" s="39"/>
      <c r="R83" s="39"/>
      <c r="S83" s="301"/>
      <c r="T83" s="351"/>
      <c r="U83" s="350"/>
    </row>
    <row r="84" spans="1:21" ht="15" thickBot="1" x14ac:dyDescent="0.35">
      <c r="A84" s="81" t="s">
        <v>912</v>
      </c>
      <c r="B84" s="172" t="s">
        <v>877</v>
      </c>
      <c r="C84" s="896" t="s">
        <v>29</v>
      </c>
      <c r="D84" s="82" t="s">
        <v>23</v>
      </c>
      <c r="E84" s="83"/>
      <c r="F84" s="83"/>
      <c r="G84" s="83"/>
      <c r="H84" s="83"/>
      <c r="I84" s="83"/>
      <c r="J84" s="83"/>
      <c r="K84" s="83"/>
      <c r="L84" s="83"/>
      <c r="M84" s="83"/>
      <c r="N84" s="83"/>
      <c r="O84" s="83"/>
      <c r="P84" s="83"/>
      <c r="Q84" s="83"/>
      <c r="R84" s="83"/>
      <c r="S84" s="345"/>
      <c r="T84" s="346"/>
      <c r="U84" s="347"/>
    </row>
    <row r="85" spans="1:21" ht="15" thickBot="1" x14ac:dyDescent="0.35">
      <c r="A85" s="81"/>
      <c r="B85" s="173"/>
      <c r="C85" s="897"/>
      <c r="D85" s="82" t="s">
        <v>24</v>
      </c>
      <c r="E85" s="83"/>
      <c r="F85" s="83"/>
      <c r="G85" s="83"/>
      <c r="H85" s="83"/>
      <c r="I85" s="83"/>
      <c r="J85" s="83"/>
      <c r="K85" s="83"/>
      <c r="L85" s="83"/>
      <c r="M85" s="83"/>
      <c r="N85" s="83"/>
      <c r="O85" s="83"/>
      <c r="P85" s="83"/>
      <c r="Q85" s="83"/>
      <c r="R85" s="83"/>
      <c r="S85" s="345"/>
      <c r="T85" s="346"/>
      <c r="U85" s="347"/>
    </row>
    <row r="86" spans="1:21" ht="15" thickBot="1" x14ac:dyDescent="0.35">
      <c r="A86" s="81"/>
      <c r="B86" s="173"/>
      <c r="C86" s="898"/>
      <c r="D86" s="82" t="s">
        <v>21</v>
      </c>
      <c r="E86" s="83"/>
      <c r="F86" s="83"/>
      <c r="G86" s="83"/>
      <c r="H86" s="83"/>
      <c r="I86" s="83"/>
      <c r="J86" s="83"/>
      <c r="K86" s="83"/>
      <c r="L86" s="83"/>
      <c r="M86" s="83"/>
      <c r="N86" s="83"/>
      <c r="O86" s="83"/>
      <c r="P86" s="83"/>
      <c r="Q86" s="83"/>
      <c r="R86" s="83"/>
      <c r="S86" s="345"/>
      <c r="T86" s="346"/>
      <c r="U86" s="347"/>
    </row>
    <row r="87" spans="1:21" ht="15" thickBot="1" x14ac:dyDescent="0.35">
      <c r="A87" s="84"/>
      <c r="B87" s="174"/>
      <c r="C87" s="85"/>
      <c r="D87" s="86" t="s">
        <v>22</v>
      </c>
      <c r="E87" s="83"/>
      <c r="F87" s="83"/>
      <c r="G87" s="83"/>
      <c r="H87" s="83"/>
      <c r="I87" s="83"/>
      <c r="J87" s="83"/>
      <c r="K87" s="83"/>
      <c r="L87" s="83"/>
      <c r="M87" s="83"/>
      <c r="N87" s="83"/>
      <c r="O87" s="83"/>
      <c r="P87" s="83"/>
      <c r="Q87" s="83"/>
      <c r="R87" s="83"/>
      <c r="S87" s="345"/>
      <c r="T87" s="351"/>
      <c r="U87" s="350"/>
    </row>
    <row r="88" spans="1:21" ht="21.75" customHeight="1" thickBot="1" x14ac:dyDescent="0.3">
      <c r="A88" s="484" t="s">
        <v>913</v>
      </c>
      <c r="B88" s="87" t="s">
        <v>878</v>
      </c>
      <c r="C88" s="862" t="s">
        <v>29</v>
      </c>
      <c r="D88" s="483" t="s">
        <v>23</v>
      </c>
      <c r="E88" s="39"/>
      <c r="F88" s="39"/>
      <c r="G88" s="39"/>
      <c r="H88" s="39"/>
      <c r="I88" s="39"/>
      <c r="J88" s="39"/>
      <c r="K88" s="39"/>
      <c r="L88" s="39"/>
      <c r="M88" s="39"/>
      <c r="N88" s="39"/>
      <c r="O88" s="39"/>
      <c r="P88" s="39"/>
      <c r="Q88" s="39"/>
      <c r="R88" s="39"/>
      <c r="S88" s="301"/>
      <c r="T88" s="346"/>
      <c r="U88" s="347"/>
    </row>
    <row r="89" spans="1:21" ht="15" thickBot="1" x14ac:dyDescent="0.3">
      <c r="A89" s="485"/>
      <c r="B89" s="485"/>
      <c r="C89" s="863"/>
      <c r="D89" s="483" t="s">
        <v>24</v>
      </c>
      <c r="E89" s="39"/>
      <c r="F89" s="39"/>
      <c r="G89" s="39"/>
      <c r="H89" s="39"/>
      <c r="I89" s="39"/>
      <c r="J89" s="39"/>
      <c r="K89" s="39"/>
      <c r="L89" s="39"/>
      <c r="M89" s="39"/>
      <c r="N89" s="39"/>
      <c r="O89" s="39"/>
      <c r="P89" s="39"/>
      <c r="Q89" s="39"/>
      <c r="R89" s="39"/>
      <c r="S89" s="301"/>
      <c r="T89" s="346"/>
      <c r="U89" s="347"/>
    </row>
    <row r="90" spans="1:21" ht="15" thickBot="1" x14ac:dyDescent="0.3">
      <c r="A90" s="485"/>
      <c r="B90" s="485"/>
      <c r="C90" s="864"/>
      <c r="D90" s="483" t="s">
        <v>21</v>
      </c>
      <c r="E90" s="39"/>
      <c r="F90" s="39"/>
      <c r="G90" s="39"/>
      <c r="H90" s="39"/>
      <c r="I90" s="39"/>
      <c r="J90" s="39"/>
      <c r="K90" s="39"/>
      <c r="L90" s="39"/>
      <c r="M90" s="39"/>
      <c r="N90" s="39"/>
      <c r="O90" s="39"/>
      <c r="P90" s="39"/>
      <c r="Q90" s="39"/>
      <c r="R90" s="39"/>
      <c r="S90" s="301"/>
      <c r="T90" s="346"/>
      <c r="U90" s="347"/>
    </row>
    <row r="91" spans="1:21" ht="15" thickBot="1" x14ac:dyDescent="0.3">
      <c r="A91" s="486"/>
      <c r="B91" s="486"/>
      <c r="C91" s="88"/>
      <c r="D91" s="55" t="s">
        <v>22</v>
      </c>
      <c r="E91" s="39"/>
      <c r="F91" s="39"/>
      <c r="G91" s="39"/>
      <c r="H91" s="39"/>
      <c r="I91" s="39"/>
      <c r="J91" s="39"/>
      <c r="K91" s="39"/>
      <c r="L91" s="39"/>
      <c r="M91" s="39"/>
      <c r="N91" s="39"/>
      <c r="O91" s="39"/>
      <c r="P91" s="39"/>
      <c r="Q91" s="39"/>
      <c r="R91" s="39"/>
      <c r="S91" s="301"/>
      <c r="T91" s="351"/>
      <c r="U91" s="350"/>
    </row>
    <row r="92" spans="1:21" ht="15" thickBot="1" x14ac:dyDescent="0.35">
      <c r="A92" s="89" t="s">
        <v>914</v>
      </c>
      <c r="B92" s="172" t="s">
        <v>879</v>
      </c>
      <c r="C92" s="862" t="s">
        <v>29</v>
      </c>
      <c r="D92" s="483" t="s">
        <v>23</v>
      </c>
      <c r="E92" s="83"/>
      <c r="F92" s="83"/>
      <c r="G92" s="83"/>
      <c r="H92" s="83"/>
      <c r="I92" s="83"/>
      <c r="J92" s="83"/>
      <c r="K92" s="83"/>
      <c r="L92" s="83"/>
      <c r="M92" s="83"/>
      <c r="N92" s="83"/>
      <c r="O92" s="83"/>
      <c r="P92" s="83"/>
      <c r="Q92" s="83"/>
      <c r="R92" s="83"/>
      <c r="S92" s="345"/>
      <c r="T92" s="346"/>
      <c r="U92" s="347"/>
    </row>
    <row r="93" spans="1:21" ht="15" thickBot="1" x14ac:dyDescent="0.35">
      <c r="A93" s="81"/>
      <c r="B93" s="173"/>
      <c r="C93" s="863"/>
      <c r="D93" s="483" t="s">
        <v>24</v>
      </c>
      <c r="E93" s="83"/>
      <c r="F93" s="83"/>
      <c r="G93" s="83"/>
      <c r="H93" s="83"/>
      <c r="I93" s="83"/>
      <c r="J93" s="83"/>
      <c r="K93" s="83"/>
      <c r="L93" s="83"/>
      <c r="M93" s="83"/>
      <c r="N93" s="83"/>
      <c r="O93" s="83"/>
      <c r="P93" s="83"/>
      <c r="Q93" s="83"/>
      <c r="R93" s="83"/>
      <c r="S93" s="345"/>
      <c r="T93" s="346"/>
      <c r="U93" s="347"/>
    </row>
    <row r="94" spans="1:21" ht="15" thickBot="1" x14ac:dyDescent="0.35">
      <c r="A94" s="81"/>
      <c r="B94" s="173"/>
      <c r="C94" s="864"/>
      <c r="D94" s="483" t="s">
        <v>21</v>
      </c>
      <c r="E94" s="83"/>
      <c r="F94" s="83"/>
      <c r="G94" s="83"/>
      <c r="H94" s="83"/>
      <c r="I94" s="83"/>
      <c r="J94" s="83"/>
      <c r="K94" s="83"/>
      <c r="L94" s="83"/>
      <c r="M94" s="83"/>
      <c r="N94" s="83"/>
      <c r="O94" s="83"/>
      <c r="P94" s="83"/>
      <c r="Q94" s="83"/>
      <c r="R94" s="83"/>
      <c r="S94" s="345"/>
      <c r="T94" s="346"/>
      <c r="U94" s="347"/>
    </row>
    <row r="95" spans="1:21" ht="15" thickBot="1" x14ac:dyDescent="0.35">
      <c r="A95" s="84"/>
      <c r="B95" s="174"/>
      <c r="C95" s="85"/>
      <c r="D95" s="86" t="s">
        <v>22</v>
      </c>
      <c r="E95" s="83"/>
      <c r="F95" s="83"/>
      <c r="G95" s="83"/>
      <c r="H95" s="83"/>
      <c r="I95" s="83"/>
      <c r="J95" s="83"/>
      <c r="K95" s="83"/>
      <c r="L95" s="83"/>
      <c r="M95" s="83"/>
      <c r="N95" s="83"/>
      <c r="O95" s="83"/>
      <c r="P95" s="83"/>
      <c r="Q95" s="83"/>
      <c r="R95" s="83"/>
      <c r="S95" s="345"/>
      <c r="T95" s="351"/>
      <c r="U95" s="350"/>
    </row>
    <row r="96" spans="1:21" ht="15" thickBot="1" x14ac:dyDescent="0.35">
      <c r="A96" s="502" t="s">
        <v>915</v>
      </c>
      <c r="B96" s="503" t="s">
        <v>880</v>
      </c>
      <c r="C96" s="862" t="s">
        <v>29</v>
      </c>
      <c r="D96" s="483" t="s">
        <v>23</v>
      </c>
      <c r="E96" s="83"/>
      <c r="F96" s="83"/>
      <c r="G96" s="83"/>
      <c r="H96" s="83"/>
      <c r="I96" s="83"/>
      <c r="J96" s="83"/>
      <c r="K96" s="83"/>
      <c r="L96" s="83"/>
      <c r="M96" s="83"/>
      <c r="N96" s="83"/>
      <c r="O96" s="83"/>
      <c r="P96" s="83"/>
      <c r="Q96" s="83"/>
      <c r="R96" s="83"/>
      <c r="S96" s="345"/>
      <c r="T96" s="346"/>
      <c r="U96" s="347"/>
    </row>
    <row r="97" spans="1:21" ht="15" thickBot="1" x14ac:dyDescent="0.35">
      <c r="A97" s="81"/>
      <c r="B97" s="173"/>
      <c r="C97" s="863"/>
      <c r="D97" s="483" t="s">
        <v>24</v>
      </c>
      <c r="E97" s="83"/>
      <c r="F97" s="83"/>
      <c r="G97" s="83"/>
      <c r="H97" s="83"/>
      <c r="I97" s="83"/>
      <c r="J97" s="83"/>
      <c r="K97" s="83"/>
      <c r="L97" s="83"/>
      <c r="M97" s="83"/>
      <c r="N97" s="83"/>
      <c r="O97" s="83"/>
      <c r="P97" s="83"/>
      <c r="Q97" s="83"/>
      <c r="R97" s="83"/>
      <c r="S97" s="345"/>
      <c r="T97" s="346"/>
      <c r="U97" s="347"/>
    </row>
    <row r="98" spans="1:21" ht="15" thickBot="1" x14ac:dyDescent="0.35">
      <c r="A98" s="81"/>
      <c r="B98" s="173"/>
      <c r="C98" s="864"/>
      <c r="D98" s="483" t="s">
        <v>21</v>
      </c>
      <c r="E98" s="83"/>
      <c r="F98" s="83"/>
      <c r="G98" s="83"/>
      <c r="H98" s="83"/>
      <c r="I98" s="83"/>
      <c r="J98" s="83"/>
      <c r="K98" s="83"/>
      <c r="L98" s="83"/>
      <c r="M98" s="83"/>
      <c r="N98" s="83"/>
      <c r="O98" s="83"/>
      <c r="P98" s="83"/>
      <c r="Q98" s="83"/>
      <c r="R98" s="83"/>
      <c r="S98" s="345"/>
      <c r="T98" s="346"/>
      <c r="U98" s="347"/>
    </row>
    <row r="99" spans="1:21" ht="15" thickBot="1" x14ac:dyDescent="0.35">
      <c r="A99" s="84"/>
      <c r="B99" s="174"/>
      <c r="C99" s="90"/>
      <c r="D99" s="86" t="s">
        <v>22</v>
      </c>
      <c r="E99" s="83"/>
      <c r="F99" s="83"/>
      <c r="G99" s="83"/>
      <c r="H99" s="83"/>
      <c r="I99" s="83"/>
      <c r="J99" s="83"/>
      <c r="K99" s="83"/>
      <c r="L99" s="83"/>
      <c r="M99" s="83"/>
      <c r="N99" s="83"/>
      <c r="O99" s="83"/>
      <c r="P99" s="83"/>
      <c r="Q99" s="83"/>
      <c r="R99" s="83"/>
      <c r="S99" s="345"/>
      <c r="T99" s="351"/>
      <c r="U99" s="350"/>
    </row>
    <row r="100" spans="1:21" ht="32.25" customHeight="1" thickBot="1" x14ac:dyDescent="0.35">
      <c r="A100" s="484" t="s">
        <v>916</v>
      </c>
      <c r="B100" s="171" t="s">
        <v>881</v>
      </c>
      <c r="C100" s="865" t="s">
        <v>29</v>
      </c>
      <c r="D100" s="483" t="s">
        <v>23</v>
      </c>
      <c r="E100" s="39"/>
      <c r="F100" s="39"/>
      <c r="G100" s="39"/>
      <c r="H100" s="39"/>
      <c r="I100" s="39"/>
      <c r="J100" s="39"/>
      <c r="K100" s="39"/>
      <c r="L100" s="39"/>
      <c r="M100" s="39"/>
      <c r="N100" s="39"/>
      <c r="O100" s="39"/>
      <c r="P100" s="39"/>
      <c r="Q100" s="39"/>
      <c r="R100" s="39"/>
      <c r="S100" s="301"/>
      <c r="T100" s="346"/>
      <c r="U100" s="347"/>
    </row>
    <row r="101" spans="1:21" ht="15" thickBot="1" x14ac:dyDescent="0.3">
      <c r="A101" s="485"/>
      <c r="B101" s="485"/>
      <c r="C101" s="866"/>
      <c r="D101" s="483" t="s">
        <v>24</v>
      </c>
      <c r="E101" s="39"/>
      <c r="F101" s="39"/>
      <c r="G101" s="39"/>
      <c r="H101" s="39"/>
      <c r="I101" s="39"/>
      <c r="J101" s="39"/>
      <c r="K101" s="39"/>
      <c r="L101" s="39"/>
      <c r="M101" s="39"/>
      <c r="N101" s="39"/>
      <c r="O101" s="39"/>
      <c r="P101" s="39"/>
      <c r="Q101" s="39"/>
      <c r="R101" s="39"/>
      <c r="S101" s="301"/>
      <c r="T101" s="346"/>
      <c r="U101" s="347"/>
    </row>
    <row r="102" spans="1:21" ht="15" thickBot="1" x14ac:dyDescent="0.3">
      <c r="A102" s="485"/>
      <c r="B102" s="485"/>
      <c r="C102" s="867"/>
      <c r="D102" s="483" t="s">
        <v>21</v>
      </c>
      <c r="E102" s="39"/>
      <c r="F102" s="39"/>
      <c r="G102" s="39"/>
      <c r="H102" s="39"/>
      <c r="I102" s="39"/>
      <c r="J102" s="39"/>
      <c r="K102" s="39"/>
      <c r="L102" s="39"/>
      <c r="M102" s="39"/>
      <c r="N102" s="39"/>
      <c r="O102" s="39"/>
      <c r="P102" s="39"/>
      <c r="Q102" s="39"/>
      <c r="R102" s="39"/>
      <c r="S102" s="301"/>
      <c r="T102" s="346"/>
      <c r="U102" s="347"/>
    </row>
    <row r="103" spans="1:21" ht="15" thickBot="1" x14ac:dyDescent="0.3">
      <c r="A103" s="486"/>
      <c r="B103" s="486"/>
      <c r="C103" s="54"/>
      <c r="D103" s="55" t="s">
        <v>22</v>
      </c>
      <c r="E103" s="39"/>
      <c r="F103" s="39"/>
      <c r="G103" s="39"/>
      <c r="H103" s="39"/>
      <c r="I103" s="39"/>
      <c r="J103" s="39"/>
      <c r="K103" s="39"/>
      <c r="L103" s="39"/>
      <c r="M103" s="39"/>
      <c r="N103" s="39"/>
      <c r="O103" s="39"/>
      <c r="P103" s="39"/>
      <c r="Q103" s="39"/>
      <c r="R103" s="39"/>
      <c r="S103" s="301"/>
      <c r="T103" s="351"/>
      <c r="U103" s="350"/>
    </row>
    <row r="104" spans="1:21" ht="15" thickBot="1" x14ac:dyDescent="0.35">
      <c r="A104" s="81" t="s">
        <v>917</v>
      </c>
      <c r="B104" s="172" t="s">
        <v>882</v>
      </c>
      <c r="C104" s="896" t="s">
        <v>29</v>
      </c>
      <c r="D104" s="82" t="s">
        <v>23</v>
      </c>
      <c r="E104" s="83"/>
      <c r="F104" s="83"/>
      <c r="G104" s="83"/>
      <c r="H104" s="83"/>
      <c r="I104" s="83"/>
      <c r="J104" s="83"/>
      <c r="K104" s="83"/>
      <c r="L104" s="83"/>
      <c r="M104" s="83"/>
      <c r="N104" s="83"/>
      <c r="O104" s="83"/>
      <c r="P104" s="83"/>
      <c r="Q104" s="83"/>
      <c r="R104" s="83"/>
      <c r="S104" s="345"/>
      <c r="T104" s="346"/>
      <c r="U104" s="347"/>
    </row>
    <row r="105" spans="1:21" ht="15" thickBot="1" x14ac:dyDescent="0.35">
      <c r="A105" s="81"/>
      <c r="B105" s="173"/>
      <c r="C105" s="897"/>
      <c r="D105" s="82" t="s">
        <v>24</v>
      </c>
      <c r="E105" s="83"/>
      <c r="F105" s="83"/>
      <c r="G105" s="83"/>
      <c r="H105" s="83"/>
      <c r="I105" s="83"/>
      <c r="J105" s="83"/>
      <c r="K105" s="83"/>
      <c r="L105" s="83"/>
      <c r="M105" s="83"/>
      <c r="N105" s="83"/>
      <c r="O105" s="83"/>
      <c r="P105" s="83"/>
      <c r="Q105" s="83"/>
      <c r="R105" s="83"/>
      <c r="S105" s="345"/>
      <c r="T105" s="346"/>
      <c r="U105" s="347"/>
    </row>
    <row r="106" spans="1:21" ht="15" thickBot="1" x14ac:dyDescent="0.35">
      <c r="A106" s="81"/>
      <c r="B106" s="173"/>
      <c r="C106" s="898"/>
      <c r="D106" s="82" t="s">
        <v>21</v>
      </c>
      <c r="E106" s="83"/>
      <c r="F106" s="83"/>
      <c r="G106" s="83"/>
      <c r="H106" s="83"/>
      <c r="I106" s="83"/>
      <c r="J106" s="83"/>
      <c r="K106" s="83"/>
      <c r="L106" s="83"/>
      <c r="M106" s="83"/>
      <c r="N106" s="83"/>
      <c r="O106" s="83"/>
      <c r="P106" s="83"/>
      <c r="Q106" s="83"/>
      <c r="R106" s="83"/>
      <c r="S106" s="345"/>
      <c r="T106" s="346"/>
      <c r="U106" s="347"/>
    </row>
    <row r="107" spans="1:21" ht="15" thickBot="1" x14ac:dyDescent="0.35">
      <c r="A107" s="84"/>
      <c r="B107" s="174"/>
      <c r="C107" s="85"/>
      <c r="D107" s="86" t="s">
        <v>22</v>
      </c>
      <c r="E107" s="83"/>
      <c r="F107" s="83"/>
      <c r="G107" s="83"/>
      <c r="H107" s="83"/>
      <c r="I107" s="83"/>
      <c r="J107" s="83"/>
      <c r="K107" s="83"/>
      <c r="L107" s="83"/>
      <c r="M107" s="83"/>
      <c r="N107" s="83"/>
      <c r="O107" s="83"/>
      <c r="P107" s="83"/>
      <c r="Q107" s="83"/>
      <c r="R107" s="83"/>
      <c r="S107" s="345"/>
      <c r="T107" s="351"/>
      <c r="U107" s="350"/>
    </row>
    <row r="108" spans="1:21" ht="27" customHeight="1" thickBot="1" x14ac:dyDescent="0.3">
      <c r="A108" s="484" t="s">
        <v>918</v>
      </c>
      <c r="B108" s="87" t="s">
        <v>883</v>
      </c>
      <c r="C108" s="862" t="s">
        <v>29</v>
      </c>
      <c r="D108" s="483" t="s">
        <v>23</v>
      </c>
      <c r="E108" s="39"/>
      <c r="F108" s="39"/>
      <c r="G108" s="39"/>
      <c r="H108" s="39"/>
      <c r="I108" s="39"/>
      <c r="J108" s="39"/>
      <c r="K108" s="39"/>
      <c r="L108" s="39"/>
      <c r="M108" s="39"/>
      <c r="N108" s="39"/>
      <c r="O108" s="39"/>
      <c r="P108" s="39"/>
      <c r="Q108" s="39"/>
      <c r="R108" s="39"/>
      <c r="S108" s="301"/>
      <c r="T108" s="346"/>
      <c r="U108" s="347"/>
    </row>
    <row r="109" spans="1:21" ht="15" thickBot="1" x14ac:dyDescent="0.3">
      <c r="A109" s="485"/>
      <c r="B109" s="485"/>
      <c r="C109" s="863"/>
      <c r="D109" s="483" t="s">
        <v>24</v>
      </c>
      <c r="E109" s="39"/>
      <c r="F109" s="39"/>
      <c r="G109" s="39"/>
      <c r="H109" s="39"/>
      <c r="I109" s="39"/>
      <c r="J109" s="39"/>
      <c r="K109" s="39"/>
      <c r="L109" s="39"/>
      <c r="M109" s="39"/>
      <c r="N109" s="39"/>
      <c r="O109" s="39"/>
      <c r="P109" s="39"/>
      <c r="Q109" s="39"/>
      <c r="R109" s="39"/>
      <c r="S109" s="301"/>
      <c r="T109" s="346"/>
      <c r="U109" s="347"/>
    </row>
    <row r="110" spans="1:21" ht="15" thickBot="1" x14ac:dyDescent="0.3">
      <c r="A110" s="485"/>
      <c r="B110" s="485"/>
      <c r="C110" s="864"/>
      <c r="D110" s="483" t="s">
        <v>21</v>
      </c>
      <c r="E110" s="39"/>
      <c r="F110" s="39"/>
      <c r="G110" s="39"/>
      <c r="H110" s="39"/>
      <c r="I110" s="39"/>
      <c r="J110" s="39"/>
      <c r="K110" s="39"/>
      <c r="L110" s="39"/>
      <c r="M110" s="39"/>
      <c r="N110" s="39"/>
      <c r="O110" s="39"/>
      <c r="P110" s="39"/>
      <c r="Q110" s="39"/>
      <c r="R110" s="39"/>
      <c r="S110" s="301"/>
      <c r="T110" s="346"/>
      <c r="U110" s="347"/>
    </row>
    <row r="111" spans="1:21" ht="15" thickBot="1" x14ac:dyDescent="0.3">
      <c r="A111" s="486"/>
      <c r="B111" s="486"/>
      <c r="C111" s="88"/>
      <c r="D111" s="55" t="s">
        <v>22</v>
      </c>
      <c r="E111" s="39"/>
      <c r="F111" s="39"/>
      <c r="G111" s="39"/>
      <c r="H111" s="39"/>
      <c r="I111" s="39"/>
      <c r="J111" s="39"/>
      <c r="K111" s="39"/>
      <c r="L111" s="39"/>
      <c r="M111" s="39"/>
      <c r="N111" s="39"/>
      <c r="O111" s="39"/>
      <c r="P111" s="39"/>
      <c r="Q111" s="39"/>
      <c r="R111" s="39"/>
      <c r="S111" s="301"/>
      <c r="T111" s="351"/>
      <c r="U111" s="350"/>
    </row>
    <row r="112" spans="1:21" ht="15" thickBot="1" x14ac:dyDescent="0.3">
      <c r="A112" s="502" t="s">
        <v>919</v>
      </c>
      <c r="B112" s="144" t="s">
        <v>884</v>
      </c>
      <c r="C112" s="862" t="s">
        <v>29</v>
      </c>
      <c r="D112" s="483" t="s">
        <v>23</v>
      </c>
      <c r="E112" s="83"/>
      <c r="F112" s="83">
        <v>5</v>
      </c>
      <c r="G112" s="83"/>
      <c r="H112" s="83"/>
      <c r="I112" s="83"/>
      <c r="J112" s="83">
        <v>4</v>
      </c>
      <c r="K112" s="83"/>
      <c r="L112" s="83"/>
      <c r="M112" s="83"/>
      <c r="N112" s="83"/>
      <c r="O112" s="83"/>
      <c r="P112" s="83"/>
      <c r="Q112" s="83"/>
      <c r="R112" s="83"/>
      <c r="S112" s="345"/>
      <c r="T112" s="346"/>
      <c r="U112" s="347"/>
    </row>
    <row r="113" spans="1:21" ht="15" thickBot="1" x14ac:dyDescent="0.35">
      <c r="A113" s="81"/>
      <c r="B113" s="173"/>
      <c r="C113" s="863"/>
      <c r="D113" s="483" t="s">
        <v>24</v>
      </c>
      <c r="E113" s="83"/>
      <c r="F113" s="83">
        <v>8</v>
      </c>
      <c r="G113" s="83"/>
      <c r="H113" s="83"/>
      <c r="I113" s="83"/>
      <c r="J113" s="83">
        <v>5</v>
      </c>
      <c r="K113" s="83"/>
      <c r="L113" s="83"/>
      <c r="M113" s="83"/>
      <c r="N113" s="83"/>
      <c r="O113" s="83"/>
      <c r="P113" s="83"/>
      <c r="Q113" s="83"/>
      <c r="R113" s="83"/>
      <c r="S113" s="345"/>
      <c r="T113" s="346"/>
      <c r="U113" s="347"/>
    </row>
    <row r="114" spans="1:21" ht="15" thickBot="1" x14ac:dyDescent="0.35">
      <c r="A114" s="81"/>
      <c r="B114" s="173"/>
      <c r="C114" s="864"/>
      <c r="D114" s="483" t="s">
        <v>21</v>
      </c>
      <c r="E114" s="83"/>
      <c r="F114" s="83">
        <v>13</v>
      </c>
      <c r="G114" s="83"/>
      <c r="H114" s="83"/>
      <c r="I114" s="83"/>
      <c r="J114" s="83">
        <v>9</v>
      </c>
      <c r="K114" s="83"/>
      <c r="L114" s="83"/>
      <c r="M114" s="83"/>
      <c r="N114" s="83"/>
      <c r="O114" s="83"/>
      <c r="P114" s="83"/>
      <c r="Q114" s="83"/>
      <c r="R114" s="83"/>
      <c r="S114" s="345"/>
      <c r="T114" s="346"/>
      <c r="U114" s="347"/>
    </row>
    <row r="115" spans="1:21" ht="15" thickBot="1" x14ac:dyDescent="0.35">
      <c r="A115" s="84"/>
      <c r="B115" s="174"/>
      <c r="C115" s="85"/>
      <c r="D115" s="86" t="s">
        <v>22</v>
      </c>
      <c r="E115" s="83"/>
      <c r="F115" s="83">
        <v>1</v>
      </c>
      <c r="G115" s="83"/>
      <c r="H115" s="83"/>
      <c r="I115" s="83"/>
      <c r="J115" s="83">
        <v>1</v>
      </c>
      <c r="K115" s="83"/>
      <c r="L115" s="83"/>
      <c r="M115" s="83"/>
      <c r="N115" s="83"/>
      <c r="O115" s="83"/>
      <c r="P115" s="83"/>
      <c r="Q115" s="83"/>
      <c r="R115" s="83"/>
      <c r="S115" s="345"/>
      <c r="T115" s="351"/>
      <c r="U115" s="350"/>
    </row>
    <row r="116" spans="1:21" ht="15" thickBot="1" x14ac:dyDescent="0.35">
      <c r="A116" s="89" t="s">
        <v>920</v>
      </c>
      <c r="B116" s="175" t="s">
        <v>885</v>
      </c>
      <c r="C116" s="862" t="s">
        <v>29</v>
      </c>
      <c r="D116" s="483" t="s">
        <v>23</v>
      </c>
      <c r="E116" s="83"/>
      <c r="F116" s="83"/>
      <c r="G116" s="83"/>
      <c r="H116" s="83"/>
      <c r="I116" s="83"/>
      <c r="J116" s="83"/>
      <c r="K116" s="83"/>
      <c r="L116" s="83"/>
      <c r="M116" s="83"/>
      <c r="N116" s="83"/>
      <c r="O116" s="83"/>
      <c r="P116" s="83"/>
      <c r="Q116" s="83"/>
      <c r="R116" s="83"/>
      <c r="S116" s="345"/>
      <c r="T116" s="346"/>
      <c r="U116" s="347"/>
    </row>
    <row r="117" spans="1:21" ht="15" thickBot="1" x14ac:dyDescent="0.35">
      <c r="A117" s="81"/>
      <c r="B117" s="173"/>
      <c r="C117" s="863"/>
      <c r="D117" s="483" t="s">
        <v>24</v>
      </c>
      <c r="E117" s="83"/>
      <c r="F117" s="83"/>
      <c r="G117" s="83"/>
      <c r="H117" s="83"/>
      <c r="I117" s="83"/>
      <c r="J117" s="83"/>
      <c r="K117" s="83"/>
      <c r="L117" s="83"/>
      <c r="M117" s="83"/>
      <c r="N117" s="83"/>
      <c r="O117" s="83"/>
      <c r="P117" s="83"/>
      <c r="Q117" s="83"/>
      <c r="R117" s="83"/>
      <c r="S117" s="345"/>
      <c r="T117" s="346"/>
      <c r="U117" s="347"/>
    </row>
    <row r="118" spans="1:21" ht="15" thickBot="1" x14ac:dyDescent="0.35">
      <c r="A118" s="81"/>
      <c r="B118" s="173"/>
      <c r="C118" s="864"/>
      <c r="D118" s="483" t="s">
        <v>21</v>
      </c>
      <c r="E118" s="83"/>
      <c r="F118" s="83"/>
      <c r="G118" s="83"/>
      <c r="H118" s="83"/>
      <c r="I118" s="83"/>
      <c r="J118" s="83"/>
      <c r="K118" s="83"/>
      <c r="L118" s="83"/>
      <c r="M118" s="83"/>
      <c r="N118" s="83"/>
      <c r="O118" s="83"/>
      <c r="P118" s="83"/>
      <c r="Q118" s="83"/>
      <c r="R118" s="83"/>
      <c r="S118" s="345"/>
      <c r="T118" s="346"/>
      <c r="U118" s="347"/>
    </row>
    <row r="119" spans="1:21" ht="15" thickBot="1" x14ac:dyDescent="0.35">
      <c r="A119" s="84"/>
      <c r="B119" s="174"/>
      <c r="C119" s="90"/>
      <c r="D119" s="86" t="s">
        <v>22</v>
      </c>
      <c r="E119" s="83"/>
      <c r="F119" s="83"/>
      <c r="G119" s="83"/>
      <c r="H119" s="83"/>
      <c r="I119" s="83"/>
      <c r="J119" s="83"/>
      <c r="K119" s="83"/>
      <c r="L119" s="83"/>
      <c r="M119" s="83"/>
      <c r="N119" s="83"/>
      <c r="O119" s="83"/>
      <c r="P119" s="83"/>
      <c r="Q119" s="83"/>
      <c r="R119" s="83"/>
      <c r="S119" s="345"/>
      <c r="T119" s="351"/>
      <c r="U119" s="350"/>
    </row>
    <row r="120" spans="1:21" ht="15" thickBot="1" x14ac:dyDescent="0.35">
      <c r="A120" s="89" t="s">
        <v>921</v>
      </c>
      <c r="B120" s="172" t="s">
        <v>886</v>
      </c>
      <c r="C120" s="862" t="s">
        <v>29</v>
      </c>
      <c r="D120" s="483" t="s">
        <v>23</v>
      </c>
      <c r="E120" s="83"/>
      <c r="F120" s="83">
        <v>5</v>
      </c>
      <c r="G120" s="83"/>
      <c r="H120" s="83"/>
      <c r="I120" s="83"/>
      <c r="J120" s="83">
        <v>4</v>
      </c>
      <c r="K120" s="83"/>
      <c r="L120" s="83"/>
      <c r="M120" s="83"/>
      <c r="N120" s="83"/>
      <c r="O120" s="83"/>
      <c r="P120" s="83"/>
      <c r="Q120" s="83"/>
      <c r="R120" s="83"/>
      <c r="S120" s="345"/>
      <c r="T120" s="346"/>
      <c r="U120" s="347"/>
    </row>
    <row r="121" spans="1:21" ht="15" thickBot="1" x14ac:dyDescent="0.35">
      <c r="A121" s="81"/>
      <c r="B121" s="173"/>
      <c r="C121" s="863"/>
      <c r="D121" s="483" t="s">
        <v>24</v>
      </c>
      <c r="E121" s="83"/>
      <c r="F121" s="83">
        <v>8</v>
      </c>
      <c r="G121" s="83"/>
      <c r="H121" s="83"/>
      <c r="I121" s="83"/>
      <c r="J121" s="83">
        <v>5</v>
      </c>
      <c r="K121" s="83"/>
      <c r="L121" s="83"/>
      <c r="M121" s="83"/>
      <c r="N121" s="83"/>
      <c r="O121" s="83"/>
      <c r="P121" s="83"/>
      <c r="Q121" s="83"/>
      <c r="R121" s="83"/>
      <c r="S121" s="345"/>
      <c r="T121" s="346"/>
      <c r="U121" s="347"/>
    </row>
    <row r="122" spans="1:21" ht="15" thickBot="1" x14ac:dyDescent="0.35">
      <c r="A122" s="81"/>
      <c r="B122" s="173"/>
      <c r="C122" s="864"/>
      <c r="D122" s="483" t="s">
        <v>21</v>
      </c>
      <c r="E122" s="83"/>
      <c r="F122" s="83">
        <v>13</v>
      </c>
      <c r="G122" s="83"/>
      <c r="H122" s="83"/>
      <c r="I122" s="83"/>
      <c r="J122" s="83">
        <v>9</v>
      </c>
      <c r="K122" s="83"/>
      <c r="L122" s="83"/>
      <c r="M122" s="83"/>
      <c r="N122" s="83"/>
      <c r="O122" s="83"/>
      <c r="P122" s="83"/>
      <c r="Q122" s="83"/>
      <c r="R122" s="83"/>
      <c r="S122" s="345"/>
      <c r="T122" s="346"/>
      <c r="U122" s="347"/>
    </row>
    <row r="123" spans="1:21" ht="15" thickBot="1" x14ac:dyDescent="0.35">
      <c r="A123" s="84"/>
      <c r="B123" s="174"/>
      <c r="C123" s="85"/>
      <c r="D123" s="86" t="s">
        <v>22</v>
      </c>
      <c r="E123" s="83"/>
      <c r="F123" s="83">
        <v>1</v>
      </c>
      <c r="G123" s="83"/>
      <c r="H123" s="83"/>
      <c r="I123" s="83"/>
      <c r="J123" s="83">
        <v>1</v>
      </c>
      <c r="K123" s="83"/>
      <c r="L123" s="83"/>
      <c r="M123" s="83"/>
      <c r="N123" s="83"/>
      <c r="O123" s="83"/>
      <c r="P123" s="83"/>
      <c r="Q123" s="83"/>
      <c r="R123" s="83"/>
      <c r="S123" s="345"/>
      <c r="T123" s="351"/>
      <c r="U123" s="350"/>
    </row>
    <row r="124" spans="1:21" ht="15" thickBot="1" x14ac:dyDescent="0.35">
      <c r="A124" s="89" t="s">
        <v>922</v>
      </c>
      <c r="B124" s="175" t="s">
        <v>887</v>
      </c>
      <c r="C124" s="862" t="s">
        <v>29</v>
      </c>
      <c r="D124" s="483" t="s">
        <v>23</v>
      </c>
      <c r="E124" s="83"/>
      <c r="F124" s="83"/>
      <c r="G124" s="83"/>
      <c r="H124" s="83"/>
      <c r="I124" s="83"/>
      <c r="J124" s="83"/>
      <c r="K124" s="83"/>
      <c r="L124" s="83"/>
      <c r="M124" s="83"/>
      <c r="N124" s="83"/>
      <c r="O124" s="83"/>
      <c r="P124" s="83"/>
      <c r="Q124" s="83"/>
      <c r="R124" s="83"/>
      <c r="S124" s="345"/>
      <c r="T124" s="346"/>
      <c r="U124" s="347"/>
    </row>
    <row r="125" spans="1:21" ht="15" thickBot="1" x14ac:dyDescent="0.35">
      <c r="A125" s="81"/>
      <c r="B125" s="173"/>
      <c r="C125" s="863"/>
      <c r="D125" s="483" t="s">
        <v>24</v>
      </c>
      <c r="E125" s="83"/>
      <c r="F125" s="83"/>
      <c r="G125" s="83"/>
      <c r="H125" s="83"/>
      <c r="I125" s="83"/>
      <c r="J125" s="83"/>
      <c r="K125" s="83"/>
      <c r="L125" s="83"/>
      <c r="M125" s="83"/>
      <c r="N125" s="83"/>
      <c r="O125" s="83"/>
      <c r="P125" s="83"/>
      <c r="Q125" s="83"/>
      <c r="R125" s="83"/>
      <c r="S125" s="345"/>
      <c r="T125" s="346"/>
      <c r="U125" s="347"/>
    </row>
    <row r="126" spans="1:21" ht="15" thickBot="1" x14ac:dyDescent="0.35">
      <c r="A126" s="81"/>
      <c r="B126" s="173"/>
      <c r="C126" s="864"/>
      <c r="D126" s="483" t="s">
        <v>21</v>
      </c>
      <c r="E126" s="83"/>
      <c r="F126" s="83"/>
      <c r="G126" s="83"/>
      <c r="H126" s="83"/>
      <c r="I126" s="83"/>
      <c r="J126" s="83"/>
      <c r="K126" s="83"/>
      <c r="L126" s="83"/>
      <c r="M126" s="83"/>
      <c r="N126" s="83"/>
      <c r="O126" s="83"/>
      <c r="P126" s="83"/>
      <c r="Q126" s="83"/>
      <c r="R126" s="83"/>
      <c r="S126" s="345"/>
      <c r="T126" s="346"/>
      <c r="U126" s="347"/>
    </row>
    <row r="127" spans="1:21" ht="15" thickBot="1" x14ac:dyDescent="0.35">
      <c r="A127" s="84"/>
      <c r="B127" s="174"/>
      <c r="C127" s="90"/>
      <c r="D127" s="86" t="s">
        <v>22</v>
      </c>
      <c r="E127" s="83"/>
      <c r="F127" s="83"/>
      <c r="G127" s="83"/>
      <c r="H127" s="83"/>
      <c r="I127" s="83"/>
      <c r="J127" s="83"/>
      <c r="K127" s="83"/>
      <c r="L127" s="83"/>
      <c r="M127" s="83"/>
      <c r="N127" s="83"/>
      <c r="O127" s="83"/>
      <c r="P127" s="83"/>
      <c r="Q127" s="83"/>
      <c r="R127" s="83"/>
      <c r="S127" s="345"/>
      <c r="T127" s="351"/>
      <c r="U127" s="350"/>
    </row>
    <row r="128" spans="1:21" ht="21" customHeight="1" thickBot="1" x14ac:dyDescent="0.35">
      <c r="A128" s="484" t="s">
        <v>923</v>
      </c>
      <c r="B128" s="171" t="s">
        <v>888</v>
      </c>
      <c r="C128" s="865" t="s">
        <v>29</v>
      </c>
      <c r="D128" s="483" t="s">
        <v>23</v>
      </c>
      <c r="E128" s="39"/>
      <c r="F128" s="39"/>
      <c r="G128" s="39"/>
      <c r="H128" s="39"/>
      <c r="I128" s="39"/>
      <c r="J128" s="39"/>
      <c r="K128" s="39"/>
      <c r="L128" s="39"/>
      <c r="M128" s="39"/>
      <c r="N128" s="39"/>
      <c r="O128" s="39"/>
      <c r="P128" s="39"/>
      <c r="Q128" s="39"/>
      <c r="R128" s="39"/>
      <c r="S128" s="301"/>
      <c r="T128" s="346"/>
      <c r="U128" s="347"/>
    </row>
    <row r="129" spans="1:21" ht="15" thickBot="1" x14ac:dyDescent="0.3">
      <c r="A129" s="485"/>
      <c r="B129" s="485"/>
      <c r="C129" s="866"/>
      <c r="D129" s="483" t="s">
        <v>24</v>
      </c>
      <c r="E129" s="39"/>
      <c r="F129" s="39"/>
      <c r="G129" s="39"/>
      <c r="H129" s="39"/>
      <c r="I129" s="39"/>
      <c r="J129" s="39"/>
      <c r="K129" s="39"/>
      <c r="L129" s="39"/>
      <c r="M129" s="39"/>
      <c r="N129" s="39"/>
      <c r="O129" s="39"/>
      <c r="P129" s="39"/>
      <c r="Q129" s="39"/>
      <c r="R129" s="39"/>
      <c r="S129" s="301"/>
      <c r="T129" s="346"/>
      <c r="U129" s="347"/>
    </row>
    <row r="130" spans="1:21" ht="15" thickBot="1" x14ac:dyDescent="0.3">
      <c r="A130" s="485"/>
      <c r="B130" s="485"/>
      <c r="C130" s="867"/>
      <c r="D130" s="483" t="s">
        <v>21</v>
      </c>
      <c r="E130" s="39"/>
      <c r="F130" s="39"/>
      <c r="G130" s="39"/>
      <c r="H130" s="39"/>
      <c r="I130" s="39"/>
      <c r="J130" s="39"/>
      <c r="K130" s="39"/>
      <c r="L130" s="39"/>
      <c r="M130" s="39"/>
      <c r="N130" s="39"/>
      <c r="O130" s="39"/>
      <c r="P130" s="39"/>
      <c r="Q130" s="39"/>
      <c r="R130" s="39"/>
      <c r="S130" s="301"/>
      <c r="T130" s="346"/>
      <c r="U130" s="347"/>
    </row>
    <row r="131" spans="1:21" ht="15" thickBot="1" x14ac:dyDescent="0.3">
      <c r="A131" s="486"/>
      <c r="B131" s="486"/>
      <c r="C131" s="54"/>
      <c r="D131" s="55" t="s">
        <v>22</v>
      </c>
      <c r="E131" s="39"/>
      <c r="F131" s="39"/>
      <c r="G131" s="39"/>
      <c r="H131" s="39"/>
      <c r="I131" s="39"/>
      <c r="J131" s="39"/>
      <c r="K131" s="39"/>
      <c r="L131" s="39"/>
      <c r="M131" s="39"/>
      <c r="N131" s="39"/>
      <c r="O131" s="39"/>
      <c r="P131" s="39"/>
      <c r="Q131" s="39"/>
      <c r="R131" s="39"/>
      <c r="S131" s="301"/>
      <c r="T131" s="351"/>
      <c r="U131" s="350"/>
    </row>
    <row r="132" spans="1:21" ht="15" thickBot="1" x14ac:dyDescent="0.35">
      <c r="A132" s="81" t="s">
        <v>924</v>
      </c>
      <c r="B132" s="172" t="s">
        <v>889</v>
      </c>
      <c r="C132" s="896" t="s">
        <v>29</v>
      </c>
      <c r="D132" s="82" t="s">
        <v>23</v>
      </c>
      <c r="E132" s="83"/>
      <c r="F132" s="83"/>
      <c r="G132" s="83"/>
      <c r="H132" s="83"/>
      <c r="I132" s="83"/>
      <c r="J132" s="83"/>
      <c r="K132" s="83"/>
      <c r="L132" s="83"/>
      <c r="M132" s="83"/>
      <c r="N132" s="83"/>
      <c r="O132" s="83"/>
      <c r="P132" s="83"/>
      <c r="Q132" s="83"/>
      <c r="R132" s="83"/>
      <c r="S132" s="345"/>
      <c r="T132" s="346"/>
      <c r="U132" s="347"/>
    </row>
    <row r="133" spans="1:21" ht="15" thickBot="1" x14ac:dyDescent="0.35">
      <c r="A133" s="81"/>
      <c r="B133" s="173"/>
      <c r="C133" s="897"/>
      <c r="D133" s="82" t="s">
        <v>24</v>
      </c>
      <c r="E133" s="83"/>
      <c r="F133" s="83"/>
      <c r="G133" s="83"/>
      <c r="H133" s="83"/>
      <c r="I133" s="83"/>
      <c r="J133" s="83"/>
      <c r="K133" s="83"/>
      <c r="L133" s="83"/>
      <c r="M133" s="83"/>
      <c r="N133" s="83"/>
      <c r="O133" s="83"/>
      <c r="P133" s="83"/>
      <c r="Q133" s="83"/>
      <c r="R133" s="83"/>
      <c r="S133" s="345"/>
      <c r="T133" s="346"/>
      <c r="U133" s="347"/>
    </row>
    <row r="134" spans="1:21" ht="15" thickBot="1" x14ac:dyDescent="0.35">
      <c r="A134" s="81"/>
      <c r="B134" s="173"/>
      <c r="C134" s="898"/>
      <c r="D134" s="82" t="s">
        <v>21</v>
      </c>
      <c r="E134" s="83"/>
      <c r="F134" s="83"/>
      <c r="G134" s="83"/>
      <c r="H134" s="83"/>
      <c r="I134" s="83"/>
      <c r="J134" s="83"/>
      <c r="K134" s="83"/>
      <c r="L134" s="83"/>
      <c r="M134" s="83"/>
      <c r="N134" s="83"/>
      <c r="O134" s="83"/>
      <c r="P134" s="83"/>
      <c r="Q134" s="83"/>
      <c r="R134" s="83"/>
      <c r="S134" s="345"/>
      <c r="T134" s="346"/>
      <c r="U134" s="347"/>
    </row>
    <row r="135" spans="1:21" ht="15" thickBot="1" x14ac:dyDescent="0.35">
      <c r="A135" s="84"/>
      <c r="B135" s="174"/>
      <c r="C135" s="85"/>
      <c r="D135" s="86" t="s">
        <v>22</v>
      </c>
      <c r="E135" s="83"/>
      <c r="F135" s="83"/>
      <c r="G135" s="83"/>
      <c r="H135" s="83"/>
      <c r="I135" s="83"/>
      <c r="J135" s="83"/>
      <c r="K135" s="83"/>
      <c r="L135" s="83"/>
      <c r="M135" s="83"/>
      <c r="N135" s="83"/>
      <c r="O135" s="83"/>
      <c r="P135" s="83"/>
      <c r="Q135" s="83"/>
      <c r="R135" s="83"/>
      <c r="S135" s="345"/>
      <c r="T135" s="351"/>
      <c r="U135" s="350"/>
    </row>
    <row r="136" spans="1:21" ht="19.5" customHeight="1" thickBot="1" x14ac:dyDescent="0.3">
      <c r="A136" s="484" t="s">
        <v>925</v>
      </c>
      <c r="B136" s="87" t="s">
        <v>890</v>
      </c>
      <c r="C136" s="862" t="s">
        <v>29</v>
      </c>
      <c r="D136" s="483" t="s">
        <v>23</v>
      </c>
      <c r="E136" s="39"/>
      <c r="F136" s="39"/>
      <c r="G136" s="39"/>
      <c r="H136" s="39"/>
      <c r="I136" s="39"/>
      <c r="J136" s="39"/>
      <c r="K136" s="39"/>
      <c r="L136" s="39"/>
      <c r="M136" s="39"/>
      <c r="N136" s="39"/>
      <c r="O136" s="39"/>
      <c r="P136" s="39"/>
      <c r="Q136" s="39"/>
      <c r="R136" s="39"/>
      <c r="S136" s="301"/>
      <c r="T136" s="346"/>
      <c r="U136" s="347"/>
    </row>
    <row r="137" spans="1:21" ht="15" thickBot="1" x14ac:dyDescent="0.3">
      <c r="A137" s="485"/>
      <c r="B137" s="485"/>
      <c r="C137" s="863"/>
      <c r="D137" s="483" t="s">
        <v>24</v>
      </c>
      <c r="E137" s="39"/>
      <c r="F137" s="39"/>
      <c r="G137" s="39"/>
      <c r="H137" s="39"/>
      <c r="I137" s="39"/>
      <c r="J137" s="39"/>
      <c r="K137" s="39"/>
      <c r="L137" s="39"/>
      <c r="M137" s="39"/>
      <c r="N137" s="39"/>
      <c r="O137" s="39"/>
      <c r="P137" s="39"/>
      <c r="Q137" s="39"/>
      <c r="R137" s="39"/>
      <c r="S137" s="301"/>
      <c r="T137" s="346"/>
      <c r="U137" s="347"/>
    </row>
    <row r="138" spans="1:21" ht="15" thickBot="1" x14ac:dyDescent="0.3">
      <c r="A138" s="485"/>
      <c r="B138" s="485"/>
      <c r="C138" s="864"/>
      <c r="D138" s="483" t="s">
        <v>21</v>
      </c>
      <c r="E138" s="39"/>
      <c r="F138" s="39"/>
      <c r="G138" s="39"/>
      <c r="H138" s="39"/>
      <c r="I138" s="39"/>
      <c r="J138" s="39"/>
      <c r="K138" s="39"/>
      <c r="L138" s="39"/>
      <c r="M138" s="39"/>
      <c r="N138" s="39"/>
      <c r="O138" s="39"/>
      <c r="P138" s="39"/>
      <c r="Q138" s="39"/>
      <c r="R138" s="39"/>
      <c r="S138" s="301"/>
      <c r="T138" s="346"/>
      <c r="U138" s="347"/>
    </row>
    <row r="139" spans="1:21" ht="15" thickBot="1" x14ac:dyDescent="0.3">
      <c r="A139" s="486"/>
      <c r="B139" s="486"/>
      <c r="C139" s="88"/>
      <c r="D139" s="55" t="s">
        <v>22</v>
      </c>
      <c r="E139" s="39"/>
      <c r="F139" s="39"/>
      <c r="G139" s="39"/>
      <c r="H139" s="39"/>
      <c r="I139" s="39"/>
      <c r="J139" s="39"/>
      <c r="K139" s="39"/>
      <c r="L139" s="39"/>
      <c r="M139" s="39"/>
      <c r="N139" s="39"/>
      <c r="O139" s="39"/>
      <c r="P139" s="39"/>
      <c r="Q139" s="39"/>
      <c r="R139" s="39"/>
      <c r="S139" s="301"/>
      <c r="T139" s="351"/>
      <c r="U139" s="350"/>
    </row>
    <row r="140" spans="1:21" ht="15" thickBot="1" x14ac:dyDescent="0.3">
      <c r="A140" s="89" t="s">
        <v>926</v>
      </c>
      <c r="B140" s="505" t="s">
        <v>891</v>
      </c>
      <c r="C140" s="862" t="s">
        <v>29</v>
      </c>
      <c r="D140" s="483" t="s">
        <v>23</v>
      </c>
      <c r="E140" s="83"/>
      <c r="F140" s="83"/>
      <c r="G140" s="83"/>
      <c r="H140" s="83"/>
      <c r="I140" s="83"/>
      <c r="J140" s="83"/>
      <c r="K140" s="83"/>
      <c r="L140" s="83"/>
      <c r="M140" s="83"/>
      <c r="N140" s="83"/>
      <c r="O140" s="83"/>
      <c r="P140" s="83"/>
      <c r="Q140" s="83"/>
      <c r="R140" s="83"/>
      <c r="S140" s="345"/>
      <c r="T140" s="346"/>
      <c r="U140" s="347"/>
    </row>
    <row r="141" spans="1:21" ht="15" thickBot="1" x14ac:dyDescent="0.35">
      <c r="A141" s="81"/>
      <c r="B141" s="173"/>
      <c r="C141" s="863"/>
      <c r="D141" s="483" t="s">
        <v>24</v>
      </c>
      <c r="E141" s="83"/>
      <c r="F141" s="83"/>
      <c r="G141" s="83"/>
      <c r="H141" s="83"/>
      <c r="I141" s="83"/>
      <c r="J141" s="83"/>
      <c r="K141" s="83"/>
      <c r="L141" s="83"/>
      <c r="M141" s="83"/>
      <c r="N141" s="83"/>
      <c r="O141" s="83"/>
      <c r="P141" s="83"/>
      <c r="Q141" s="83"/>
      <c r="R141" s="83"/>
      <c r="S141" s="345"/>
      <c r="T141" s="346"/>
      <c r="U141" s="347"/>
    </row>
    <row r="142" spans="1:21" ht="15" thickBot="1" x14ac:dyDescent="0.35">
      <c r="A142" s="81"/>
      <c r="B142" s="173"/>
      <c r="C142" s="864"/>
      <c r="D142" s="483" t="s">
        <v>21</v>
      </c>
      <c r="E142" s="83"/>
      <c r="F142" s="83"/>
      <c r="G142" s="83"/>
      <c r="H142" s="83"/>
      <c r="I142" s="83"/>
      <c r="J142" s="83"/>
      <c r="K142" s="83"/>
      <c r="L142" s="83"/>
      <c r="M142" s="83"/>
      <c r="N142" s="83"/>
      <c r="O142" s="83"/>
      <c r="P142" s="83"/>
      <c r="Q142" s="83"/>
      <c r="R142" s="83"/>
      <c r="S142" s="345"/>
      <c r="T142" s="346"/>
      <c r="U142" s="347"/>
    </row>
    <row r="143" spans="1:21" ht="15" thickBot="1" x14ac:dyDescent="0.35">
      <c r="A143" s="84"/>
      <c r="B143" s="174"/>
      <c r="C143" s="85"/>
      <c r="D143" s="86" t="s">
        <v>22</v>
      </c>
      <c r="E143" s="83"/>
      <c r="F143" s="83"/>
      <c r="G143" s="83"/>
      <c r="H143" s="83"/>
      <c r="I143" s="83"/>
      <c r="J143" s="83"/>
      <c r="K143" s="83"/>
      <c r="L143" s="83"/>
      <c r="M143" s="83"/>
      <c r="N143" s="83"/>
      <c r="O143" s="83"/>
      <c r="P143" s="83"/>
      <c r="Q143" s="83"/>
      <c r="R143" s="83"/>
      <c r="S143" s="345"/>
      <c r="T143" s="351"/>
      <c r="U143" s="350"/>
    </row>
    <row r="144" spans="1:21" ht="15" thickBot="1" x14ac:dyDescent="0.35">
      <c r="A144" s="89" t="s">
        <v>927</v>
      </c>
      <c r="B144" s="175" t="s">
        <v>892</v>
      </c>
      <c r="C144" s="862" t="s">
        <v>29</v>
      </c>
      <c r="D144" s="483" t="s">
        <v>23</v>
      </c>
      <c r="E144" s="83"/>
      <c r="F144" s="83"/>
      <c r="G144" s="83"/>
      <c r="H144" s="83"/>
      <c r="I144" s="83"/>
      <c r="J144" s="83"/>
      <c r="K144" s="83"/>
      <c r="L144" s="83"/>
      <c r="M144" s="83"/>
      <c r="N144" s="83"/>
      <c r="O144" s="83"/>
      <c r="P144" s="83"/>
      <c r="Q144" s="83"/>
      <c r="R144" s="83"/>
      <c r="S144" s="345"/>
      <c r="T144" s="346"/>
      <c r="U144" s="347"/>
    </row>
    <row r="145" spans="1:21" ht="15" thickBot="1" x14ac:dyDescent="0.35">
      <c r="A145" s="81"/>
      <c r="B145" s="173"/>
      <c r="C145" s="863"/>
      <c r="D145" s="483" t="s">
        <v>24</v>
      </c>
      <c r="E145" s="83"/>
      <c r="F145" s="83"/>
      <c r="G145" s="83"/>
      <c r="H145" s="83"/>
      <c r="I145" s="83"/>
      <c r="J145" s="83"/>
      <c r="K145" s="83"/>
      <c r="L145" s="83"/>
      <c r="M145" s="83"/>
      <c r="N145" s="83"/>
      <c r="O145" s="83"/>
      <c r="P145" s="83"/>
      <c r="Q145" s="83"/>
      <c r="R145" s="83"/>
      <c r="S145" s="345"/>
      <c r="T145" s="346"/>
      <c r="U145" s="347"/>
    </row>
    <row r="146" spans="1:21" ht="15" thickBot="1" x14ac:dyDescent="0.35">
      <c r="A146" s="81"/>
      <c r="B146" s="173"/>
      <c r="C146" s="864"/>
      <c r="D146" s="483" t="s">
        <v>21</v>
      </c>
      <c r="E146" s="83"/>
      <c r="F146" s="83"/>
      <c r="G146" s="83"/>
      <c r="H146" s="83"/>
      <c r="I146" s="83"/>
      <c r="J146" s="83"/>
      <c r="K146" s="83"/>
      <c r="L146" s="83"/>
      <c r="M146" s="83"/>
      <c r="N146" s="83"/>
      <c r="O146" s="83"/>
      <c r="P146" s="83"/>
      <c r="Q146" s="83"/>
      <c r="R146" s="83"/>
      <c r="S146" s="345"/>
      <c r="T146" s="346"/>
      <c r="U146" s="347"/>
    </row>
    <row r="147" spans="1:21" ht="15" thickBot="1" x14ac:dyDescent="0.35">
      <c r="A147" s="84"/>
      <c r="B147" s="174"/>
      <c r="C147" s="90"/>
      <c r="D147" s="86" t="s">
        <v>22</v>
      </c>
      <c r="E147" s="83"/>
      <c r="F147" s="83"/>
      <c r="G147" s="83"/>
      <c r="H147" s="83"/>
      <c r="I147" s="83"/>
      <c r="J147" s="83"/>
      <c r="K147" s="83"/>
      <c r="L147" s="83"/>
      <c r="M147" s="83"/>
      <c r="N147" s="83"/>
      <c r="O147" s="83"/>
      <c r="P147" s="83"/>
      <c r="Q147" s="83"/>
      <c r="R147" s="83"/>
      <c r="S147" s="345"/>
      <c r="T147" s="351"/>
      <c r="U147" s="350"/>
    </row>
    <row r="148" spans="1:21" ht="18.75" customHeight="1" thickBot="1" x14ac:dyDescent="0.3">
      <c r="A148" s="484" t="s">
        <v>928</v>
      </c>
      <c r="B148" s="87" t="s">
        <v>893</v>
      </c>
      <c r="C148" s="862" t="s">
        <v>29</v>
      </c>
      <c r="D148" s="483" t="s">
        <v>23</v>
      </c>
      <c r="E148" s="39"/>
      <c r="F148" s="39"/>
      <c r="G148" s="39"/>
      <c r="H148" s="39"/>
      <c r="I148" s="39"/>
      <c r="J148" s="39"/>
      <c r="K148" s="39"/>
      <c r="L148" s="39"/>
      <c r="M148" s="39"/>
      <c r="N148" s="39"/>
      <c r="O148" s="39"/>
      <c r="P148" s="39"/>
      <c r="Q148" s="39"/>
      <c r="R148" s="39"/>
      <c r="S148" s="301"/>
      <c r="T148" s="346"/>
      <c r="U148" s="347"/>
    </row>
    <row r="149" spans="1:21" ht="15" thickBot="1" x14ac:dyDescent="0.3">
      <c r="A149" s="485"/>
      <c r="B149" s="485"/>
      <c r="C149" s="863"/>
      <c r="D149" s="483" t="s">
        <v>24</v>
      </c>
      <c r="E149" s="39"/>
      <c r="F149" s="39"/>
      <c r="G149" s="39"/>
      <c r="H149" s="39"/>
      <c r="I149" s="39"/>
      <c r="J149" s="39"/>
      <c r="K149" s="39"/>
      <c r="L149" s="39"/>
      <c r="M149" s="39"/>
      <c r="N149" s="39"/>
      <c r="O149" s="39"/>
      <c r="P149" s="39"/>
      <c r="Q149" s="39"/>
      <c r="R149" s="39"/>
      <c r="S149" s="301"/>
      <c r="T149" s="346"/>
      <c r="U149" s="347"/>
    </row>
    <row r="150" spans="1:21" ht="15" thickBot="1" x14ac:dyDescent="0.3">
      <c r="A150" s="485"/>
      <c r="B150" s="485"/>
      <c r="C150" s="864"/>
      <c r="D150" s="483" t="s">
        <v>21</v>
      </c>
      <c r="E150" s="39"/>
      <c r="F150" s="39"/>
      <c r="G150" s="39"/>
      <c r="H150" s="39"/>
      <c r="I150" s="39"/>
      <c r="J150" s="39"/>
      <c r="K150" s="39"/>
      <c r="L150" s="39"/>
      <c r="M150" s="39"/>
      <c r="N150" s="39"/>
      <c r="O150" s="39"/>
      <c r="P150" s="39"/>
      <c r="Q150" s="39"/>
      <c r="R150" s="39"/>
      <c r="S150" s="301"/>
      <c r="T150" s="346"/>
      <c r="U150" s="347"/>
    </row>
    <row r="151" spans="1:21" ht="15" thickBot="1" x14ac:dyDescent="0.3">
      <c r="A151" s="486"/>
      <c r="B151" s="486"/>
      <c r="C151" s="88"/>
      <c r="D151" s="55" t="s">
        <v>22</v>
      </c>
      <c r="E151" s="39"/>
      <c r="F151" s="39"/>
      <c r="G151" s="39"/>
      <c r="H151" s="39"/>
      <c r="I151" s="39"/>
      <c r="J151" s="39"/>
      <c r="K151" s="39"/>
      <c r="L151" s="39"/>
      <c r="M151" s="39"/>
      <c r="N151" s="39"/>
      <c r="O151" s="39"/>
      <c r="P151" s="39"/>
      <c r="Q151" s="39"/>
      <c r="R151" s="39"/>
      <c r="S151" s="301"/>
      <c r="T151" s="351"/>
      <c r="U151" s="350"/>
    </row>
    <row r="152" spans="1:21" ht="15" thickBot="1" x14ac:dyDescent="0.3">
      <c r="A152" s="506" t="s">
        <v>929</v>
      </c>
      <c r="B152" s="504" t="s">
        <v>894</v>
      </c>
      <c r="C152" s="862" t="s">
        <v>29</v>
      </c>
      <c r="D152" s="483" t="s">
        <v>23</v>
      </c>
      <c r="E152" s="83"/>
      <c r="F152" s="83"/>
      <c r="G152" s="83"/>
      <c r="H152" s="83"/>
      <c r="I152" s="83"/>
      <c r="J152" s="83"/>
      <c r="K152" s="83"/>
      <c r="L152" s="83"/>
      <c r="M152" s="83"/>
      <c r="N152" s="83"/>
      <c r="O152" s="83"/>
      <c r="P152" s="83"/>
      <c r="Q152" s="83"/>
      <c r="R152" s="83"/>
      <c r="S152" s="345"/>
      <c r="T152" s="346"/>
      <c r="U152" s="347"/>
    </row>
    <row r="153" spans="1:21" ht="15" thickBot="1" x14ac:dyDescent="0.35">
      <c r="A153" s="81"/>
      <c r="B153" s="173"/>
      <c r="C153" s="863"/>
      <c r="D153" s="483" t="s">
        <v>24</v>
      </c>
      <c r="E153" s="83"/>
      <c r="F153" s="83"/>
      <c r="G153" s="83"/>
      <c r="H153" s="83"/>
      <c r="I153" s="83"/>
      <c r="J153" s="83"/>
      <c r="K153" s="83"/>
      <c r="L153" s="83"/>
      <c r="M153" s="83"/>
      <c r="N153" s="83"/>
      <c r="O153" s="83"/>
      <c r="P153" s="83"/>
      <c r="Q153" s="83"/>
      <c r="R153" s="83"/>
      <c r="S153" s="345"/>
      <c r="T153" s="346"/>
      <c r="U153" s="347"/>
    </row>
    <row r="154" spans="1:21" ht="15" thickBot="1" x14ac:dyDescent="0.35">
      <c r="A154" s="81"/>
      <c r="B154" s="173"/>
      <c r="C154" s="864"/>
      <c r="D154" s="483" t="s">
        <v>21</v>
      </c>
      <c r="E154" s="83"/>
      <c r="F154" s="83"/>
      <c r="G154" s="83"/>
      <c r="H154" s="83"/>
      <c r="I154" s="83"/>
      <c r="J154" s="83"/>
      <c r="K154" s="83"/>
      <c r="L154" s="83"/>
      <c r="M154" s="83"/>
      <c r="N154" s="83"/>
      <c r="O154" s="83"/>
      <c r="P154" s="83"/>
      <c r="Q154" s="83"/>
      <c r="R154" s="83"/>
      <c r="S154" s="345"/>
      <c r="T154" s="346"/>
      <c r="U154" s="347"/>
    </row>
    <row r="155" spans="1:21" ht="15" thickBot="1" x14ac:dyDescent="0.35">
      <c r="A155" s="84"/>
      <c r="B155" s="174"/>
      <c r="C155" s="85"/>
      <c r="D155" s="86" t="s">
        <v>22</v>
      </c>
      <c r="E155" s="83"/>
      <c r="F155" s="83"/>
      <c r="G155" s="83"/>
      <c r="H155" s="83"/>
      <c r="I155" s="83"/>
      <c r="J155" s="83"/>
      <c r="K155" s="83"/>
      <c r="L155" s="83"/>
      <c r="M155" s="83"/>
      <c r="N155" s="83"/>
      <c r="O155" s="83"/>
      <c r="P155" s="83"/>
      <c r="Q155" s="83"/>
      <c r="R155" s="83"/>
      <c r="S155" s="345"/>
      <c r="T155" s="351"/>
      <c r="U155" s="350"/>
    </row>
    <row r="156" spans="1:21" ht="15" thickBot="1" x14ac:dyDescent="0.35">
      <c r="A156" s="89" t="s">
        <v>930</v>
      </c>
      <c r="B156" s="175" t="s">
        <v>895</v>
      </c>
      <c r="C156" s="862" t="s">
        <v>29</v>
      </c>
      <c r="D156" s="483" t="s">
        <v>23</v>
      </c>
      <c r="E156" s="83"/>
      <c r="F156" s="83"/>
      <c r="G156" s="83"/>
      <c r="H156" s="83"/>
      <c r="I156" s="83"/>
      <c r="J156" s="83"/>
      <c r="K156" s="83"/>
      <c r="L156" s="83"/>
      <c r="M156" s="83"/>
      <c r="N156" s="83"/>
      <c r="O156" s="83"/>
      <c r="P156" s="83"/>
      <c r="Q156" s="83"/>
      <c r="R156" s="83"/>
      <c r="S156" s="345"/>
      <c r="T156" s="346"/>
      <c r="U156" s="347"/>
    </row>
    <row r="157" spans="1:21" ht="15" thickBot="1" x14ac:dyDescent="0.35">
      <c r="A157" s="81"/>
      <c r="B157" s="173"/>
      <c r="C157" s="863"/>
      <c r="D157" s="483" t="s">
        <v>24</v>
      </c>
      <c r="E157" s="83"/>
      <c r="F157" s="83"/>
      <c r="G157" s="83"/>
      <c r="H157" s="83"/>
      <c r="I157" s="83"/>
      <c r="J157" s="83"/>
      <c r="K157" s="83"/>
      <c r="L157" s="83"/>
      <c r="M157" s="83"/>
      <c r="N157" s="83"/>
      <c r="O157" s="83"/>
      <c r="P157" s="83"/>
      <c r="Q157" s="83"/>
      <c r="R157" s="83"/>
      <c r="S157" s="345"/>
      <c r="T157" s="346"/>
      <c r="U157" s="347"/>
    </row>
    <row r="158" spans="1:21" ht="15" thickBot="1" x14ac:dyDescent="0.35">
      <c r="A158" s="81"/>
      <c r="B158" s="173"/>
      <c r="C158" s="864"/>
      <c r="D158" s="483" t="s">
        <v>21</v>
      </c>
      <c r="E158" s="83"/>
      <c r="F158" s="83"/>
      <c r="G158" s="83"/>
      <c r="H158" s="83"/>
      <c r="I158" s="83"/>
      <c r="J158" s="83"/>
      <c r="K158" s="83"/>
      <c r="L158" s="83"/>
      <c r="M158" s="83"/>
      <c r="N158" s="83"/>
      <c r="O158" s="83"/>
      <c r="P158" s="83"/>
      <c r="Q158" s="83"/>
      <c r="R158" s="83"/>
      <c r="S158" s="345"/>
      <c r="T158" s="346"/>
      <c r="U158" s="347"/>
    </row>
    <row r="159" spans="1:21" ht="15" thickBot="1" x14ac:dyDescent="0.35">
      <c r="A159" s="84"/>
      <c r="B159" s="174"/>
      <c r="C159" s="90"/>
      <c r="D159" s="86" t="s">
        <v>22</v>
      </c>
      <c r="E159" s="83"/>
      <c r="F159" s="83"/>
      <c r="G159" s="83"/>
      <c r="H159" s="83"/>
      <c r="I159" s="83"/>
      <c r="J159" s="83"/>
      <c r="K159" s="83"/>
      <c r="L159" s="83"/>
      <c r="M159" s="83"/>
      <c r="N159" s="83"/>
      <c r="O159" s="83"/>
      <c r="P159" s="83"/>
      <c r="Q159" s="83"/>
      <c r="R159" s="83"/>
      <c r="S159" s="345"/>
      <c r="T159" s="351"/>
      <c r="U159" s="350"/>
    </row>
    <row r="160" spans="1:21" ht="15" thickBot="1" x14ac:dyDescent="0.35">
      <c r="A160" s="89" t="s">
        <v>931</v>
      </c>
      <c r="B160" s="175" t="s">
        <v>896</v>
      </c>
      <c r="C160" s="862" t="s">
        <v>29</v>
      </c>
      <c r="D160" s="483" t="s">
        <v>23</v>
      </c>
      <c r="E160" s="83"/>
      <c r="F160" s="83"/>
      <c r="G160" s="83"/>
      <c r="H160" s="83"/>
      <c r="I160" s="83"/>
      <c r="J160" s="83"/>
      <c r="K160" s="83"/>
      <c r="L160" s="83"/>
      <c r="M160" s="83"/>
      <c r="N160" s="83"/>
      <c r="O160" s="83"/>
      <c r="P160" s="83"/>
      <c r="Q160" s="83"/>
      <c r="R160" s="83"/>
      <c r="S160" s="345"/>
      <c r="T160" s="346"/>
      <c r="U160" s="347"/>
    </row>
    <row r="161" spans="1:21" ht="15" thickBot="1" x14ac:dyDescent="0.35">
      <c r="A161" s="81"/>
      <c r="B161" s="173"/>
      <c r="C161" s="863"/>
      <c r="D161" s="483" t="s">
        <v>24</v>
      </c>
      <c r="E161" s="83"/>
      <c r="F161" s="83"/>
      <c r="G161" s="83"/>
      <c r="H161" s="83"/>
      <c r="I161" s="83"/>
      <c r="J161" s="83"/>
      <c r="K161" s="83"/>
      <c r="L161" s="83"/>
      <c r="M161" s="83"/>
      <c r="N161" s="83"/>
      <c r="O161" s="83"/>
      <c r="P161" s="83"/>
      <c r="Q161" s="83"/>
      <c r="R161" s="83"/>
      <c r="S161" s="345"/>
      <c r="T161" s="346"/>
      <c r="U161" s="347"/>
    </row>
    <row r="162" spans="1:21" ht="15" thickBot="1" x14ac:dyDescent="0.35">
      <c r="A162" s="81"/>
      <c r="B162" s="173"/>
      <c r="C162" s="864"/>
      <c r="D162" s="483" t="s">
        <v>21</v>
      </c>
      <c r="E162" s="83"/>
      <c r="F162" s="83"/>
      <c r="G162" s="83"/>
      <c r="H162" s="83"/>
      <c r="I162" s="83"/>
      <c r="J162" s="83"/>
      <c r="K162" s="83"/>
      <c r="L162" s="83"/>
      <c r="M162" s="83"/>
      <c r="N162" s="83"/>
      <c r="O162" s="83"/>
      <c r="P162" s="83"/>
      <c r="Q162" s="83"/>
      <c r="R162" s="83"/>
      <c r="S162" s="345"/>
      <c r="T162" s="346"/>
      <c r="U162" s="347"/>
    </row>
    <row r="163" spans="1:21" ht="15" thickBot="1" x14ac:dyDescent="0.35">
      <c r="A163" s="84"/>
      <c r="B163" s="174"/>
      <c r="C163" s="90"/>
      <c r="D163" s="86" t="s">
        <v>22</v>
      </c>
      <c r="E163" s="83"/>
      <c r="F163" s="83"/>
      <c r="G163" s="83"/>
      <c r="H163" s="83"/>
      <c r="I163" s="83"/>
      <c r="J163" s="83"/>
      <c r="K163" s="83"/>
      <c r="L163" s="83"/>
      <c r="M163" s="83"/>
      <c r="N163" s="83"/>
      <c r="O163" s="83"/>
      <c r="P163" s="83"/>
      <c r="Q163" s="83"/>
      <c r="R163" s="83"/>
      <c r="S163" s="345"/>
      <c r="T163" s="351"/>
      <c r="U163" s="350"/>
    </row>
  </sheetData>
  <protectedRanges>
    <protectedRange sqref="E8:S163" name="ди301_1_1"/>
  </protectedRanges>
  <mergeCells count="57">
    <mergeCell ref="C144:C146"/>
    <mergeCell ref="C148:C150"/>
    <mergeCell ref="C152:C154"/>
    <mergeCell ref="C156:C158"/>
    <mergeCell ref="C160:C162"/>
    <mergeCell ref="C124:C126"/>
    <mergeCell ref="C128:C130"/>
    <mergeCell ref="C132:C134"/>
    <mergeCell ref="C136:C138"/>
    <mergeCell ref="C140:C142"/>
    <mergeCell ref="C104:C106"/>
    <mergeCell ref="C108:C110"/>
    <mergeCell ref="C112:C114"/>
    <mergeCell ref="C116:C118"/>
    <mergeCell ref="C120:C122"/>
    <mergeCell ref="C84:C86"/>
    <mergeCell ref="C88:C90"/>
    <mergeCell ref="C92:C94"/>
    <mergeCell ref="C96:C98"/>
    <mergeCell ref="C100:C102"/>
    <mergeCell ref="C64:C66"/>
    <mergeCell ref="C68:C70"/>
    <mergeCell ref="C72:C74"/>
    <mergeCell ref="C76:C78"/>
    <mergeCell ref="C80:C82"/>
    <mergeCell ref="C44:C46"/>
    <mergeCell ref="C48:C50"/>
    <mergeCell ref="C52:C54"/>
    <mergeCell ref="C56:C58"/>
    <mergeCell ref="C60:C62"/>
    <mergeCell ref="A36:A39"/>
    <mergeCell ref="B36:B39"/>
    <mergeCell ref="C36:C38"/>
    <mergeCell ref="C39:D39"/>
    <mergeCell ref="C40:C42"/>
    <mergeCell ref="A1:R1"/>
    <mergeCell ref="M6:P6"/>
    <mergeCell ref="A5:A7"/>
    <mergeCell ref="B5:B7"/>
    <mergeCell ref="C6:D7"/>
    <mergeCell ref="E6:H6"/>
    <mergeCell ref="C5:S5"/>
    <mergeCell ref="Q6:S6"/>
    <mergeCell ref="I6:L6"/>
    <mergeCell ref="A8:A11"/>
    <mergeCell ref="B8:B11"/>
    <mergeCell ref="C8:C10"/>
    <mergeCell ref="C11:D11"/>
    <mergeCell ref="C12:C14"/>
    <mergeCell ref="C24:C26"/>
    <mergeCell ref="C28:C30"/>
    <mergeCell ref="C32:C34"/>
    <mergeCell ref="A16:A19"/>
    <mergeCell ref="B16:B19"/>
    <mergeCell ref="C16:C18"/>
    <mergeCell ref="C19:D19"/>
    <mergeCell ref="C20:C22"/>
  </mergeCells>
  <phoneticPr fontId="3"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dimension ref="A1:F201"/>
  <sheetViews>
    <sheetView workbookViewId="0">
      <selection sqref="A1:XFD1048576"/>
    </sheetView>
  </sheetViews>
  <sheetFormatPr defaultRowHeight="13.2" x14ac:dyDescent="0.25"/>
  <cols>
    <col min="1" max="1" width="13.5546875" style="5" customWidth="1"/>
    <col min="2" max="2" width="35.109375" style="1" customWidth="1"/>
    <col min="3" max="3" width="29.44140625" style="1" customWidth="1"/>
    <col min="4" max="4" width="40.88671875" style="1" customWidth="1"/>
    <col min="5" max="5" width="20" style="1" customWidth="1"/>
    <col min="6" max="6" width="42.5546875" style="1" customWidth="1"/>
  </cols>
  <sheetData>
    <row r="1" spans="1:6" s="3" customFormat="1" ht="17.399999999999999" x14ac:dyDescent="0.3">
      <c r="A1" s="453" t="s">
        <v>783</v>
      </c>
      <c r="B1" s="22"/>
      <c r="C1" s="22"/>
      <c r="D1" s="22"/>
      <c r="E1" s="22"/>
      <c r="F1" s="7"/>
    </row>
    <row r="2" spans="1:6" ht="15" thickBot="1" x14ac:dyDescent="0.35">
      <c r="A2" s="56"/>
      <c r="B2" s="22"/>
      <c r="C2" s="22"/>
      <c r="D2" s="22"/>
      <c r="E2" s="22"/>
    </row>
    <row r="3" spans="1:6" ht="53.4" thickBot="1" x14ac:dyDescent="0.3">
      <c r="A3" s="238" t="s">
        <v>234</v>
      </c>
      <c r="B3" s="239" t="s">
        <v>303</v>
      </c>
      <c r="C3" s="239" t="s">
        <v>781</v>
      </c>
      <c r="D3" s="240" t="s">
        <v>622</v>
      </c>
      <c r="E3" s="240" t="s">
        <v>535</v>
      </c>
      <c r="F3" s="764" t="s">
        <v>623</v>
      </c>
    </row>
    <row r="4" spans="1:6" ht="28.8" x14ac:dyDescent="0.25">
      <c r="A4" s="610" t="s">
        <v>322</v>
      </c>
      <c r="B4" s="211" t="s">
        <v>1897</v>
      </c>
      <c r="C4" s="211">
        <v>154</v>
      </c>
      <c r="D4" s="765" t="s">
        <v>4013</v>
      </c>
      <c r="E4" s="211" t="s">
        <v>1899</v>
      </c>
      <c r="F4" s="766"/>
    </row>
    <row r="5" spans="1:6" ht="72" x14ac:dyDescent="0.25">
      <c r="A5" s="611" t="s">
        <v>1900</v>
      </c>
      <c r="B5" s="760" t="s">
        <v>1901</v>
      </c>
      <c r="C5" s="760">
        <v>376</v>
      </c>
      <c r="D5" s="765" t="s">
        <v>4013</v>
      </c>
      <c r="E5" s="760" t="s">
        <v>1902</v>
      </c>
      <c r="F5" s="766"/>
    </row>
    <row r="6" spans="1:6" ht="57.6" x14ac:dyDescent="0.25">
      <c r="A6" s="611" t="s">
        <v>1903</v>
      </c>
      <c r="B6" s="760" t="s">
        <v>1904</v>
      </c>
      <c r="C6" s="760">
        <v>1</v>
      </c>
      <c r="D6" s="760" t="s">
        <v>1898</v>
      </c>
      <c r="E6" s="760" t="s">
        <v>1902</v>
      </c>
      <c r="F6" s="765" t="s">
        <v>4014</v>
      </c>
    </row>
    <row r="7" spans="1:6" ht="57.6" x14ac:dyDescent="0.25">
      <c r="A7" s="611" t="s">
        <v>1905</v>
      </c>
      <c r="B7" s="760" t="s">
        <v>1904</v>
      </c>
      <c r="C7" s="760">
        <v>4</v>
      </c>
      <c r="D7" s="760" t="s">
        <v>1906</v>
      </c>
      <c r="E7" s="760" t="s">
        <v>1899</v>
      </c>
      <c r="F7" s="765" t="s">
        <v>4014</v>
      </c>
    </row>
    <row r="8" spans="1:6" ht="43.2" x14ac:dyDescent="0.25">
      <c r="A8" s="611" t="s">
        <v>1907</v>
      </c>
      <c r="B8" s="760" t="s">
        <v>1908</v>
      </c>
      <c r="C8" s="760">
        <v>10</v>
      </c>
      <c r="D8" s="765" t="s">
        <v>4015</v>
      </c>
      <c r="E8" s="760" t="s">
        <v>1902</v>
      </c>
      <c r="F8" s="766"/>
    </row>
    <row r="9" spans="1:6" ht="57.6" x14ac:dyDescent="0.25">
      <c r="A9" s="611" t="s">
        <v>1909</v>
      </c>
      <c r="B9" s="760" t="s">
        <v>1910</v>
      </c>
      <c r="C9" s="760">
        <v>8</v>
      </c>
      <c r="D9" s="760" t="s">
        <v>1898</v>
      </c>
      <c r="E9" s="760" t="s">
        <v>1902</v>
      </c>
      <c r="F9" s="765" t="s">
        <v>4014</v>
      </c>
    </row>
    <row r="10" spans="1:6" ht="57.6" x14ac:dyDescent="0.25">
      <c r="A10" s="611" t="s">
        <v>1911</v>
      </c>
      <c r="B10" s="760" t="s">
        <v>1910</v>
      </c>
      <c r="C10" s="760">
        <v>4</v>
      </c>
      <c r="D10" s="760" t="s">
        <v>1912</v>
      </c>
      <c r="E10" s="760" t="s">
        <v>1902</v>
      </c>
      <c r="F10" s="765" t="s">
        <v>4014</v>
      </c>
    </row>
    <row r="11" spans="1:6" ht="57.6" x14ac:dyDescent="0.25">
      <c r="A11" s="611" t="s">
        <v>1913</v>
      </c>
      <c r="B11" s="760" t="s">
        <v>4016</v>
      </c>
      <c r="C11" s="760">
        <v>0</v>
      </c>
      <c r="D11" s="760" t="s">
        <v>935</v>
      </c>
      <c r="E11" s="760" t="s">
        <v>1902</v>
      </c>
      <c r="F11" s="765" t="s">
        <v>935</v>
      </c>
    </row>
    <row r="12" spans="1:6" ht="28.8" x14ac:dyDescent="0.25">
      <c r="A12" s="611" t="s">
        <v>1915</v>
      </c>
      <c r="B12" s="760" t="s">
        <v>1914</v>
      </c>
      <c r="C12" s="760">
        <v>5</v>
      </c>
      <c r="D12" s="767" t="s">
        <v>4013</v>
      </c>
      <c r="E12" s="760" t="s">
        <v>1902</v>
      </c>
      <c r="F12" s="766"/>
    </row>
    <row r="13" spans="1:6" ht="72" x14ac:dyDescent="0.25">
      <c r="A13" s="611" t="s">
        <v>1917</v>
      </c>
      <c r="B13" s="760" t="s">
        <v>1916</v>
      </c>
      <c r="C13" s="760">
        <v>24</v>
      </c>
      <c r="D13" s="767" t="s">
        <v>4017</v>
      </c>
      <c r="E13" s="760" t="s">
        <v>1899</v>
      </c>
      <c r="F13" s="766"/>
    </row>
    <row r="14" spans="1:6" ht="28.8" x14ac:dyDescent="0.25">
      <c r="A14" s="611" t="s">
        <v>1919</v>
      </c>
      <c r="B14" s="760" t="s">
        <v>1918</v>
      </c>
      <c r="C14" s="760">
        <v>38</v>
      </c>
      <c r="D14" s="767" t="s">
        <v>4013</v>
      </c>
      <c r="E14" s="760" t="s">
        <v>1899</v>
      </c>
      <c r="F14" s="765"/>
    </row>
    <row r="15" spans="1:6" ht="28.8" x14ac:dyDescent="0.25">
      <c r="A15" s="611" t="s">
        <v>1921</v>
      </c>
      <c r="B15" s="760" t="s">
        <v>1920</v>
      </c>
      <c r="C15" s="760">
        <v>10</v>
      </c>
      <c r="D15" s="767" t="s">
        <v>4013</v>
      </c>
      <c r="E15" s="760" t="s">
        <v>1899</v>
      </c>
      <c r="F15" s="765"/>
    </row>
    <row r="16" spans="1:6" ht="28.8" x14ac:dyDescent="0.25">
      <c r="A16" s="611" t="s">
        <v>1923</v>
      </c>
      <c r="B16" s="760" t="s">
        <v>1922</v>
      </c>
      <c r="C16" s="760">
        <v>7</v>
      </c>
      <c r="D16" s="767" t="s">
        <v>4013</v>
      </c>
      <c r="E16" s="760" t="s">
        <v>1902</v>
      </c>
      <c r="F16" s="765"/>
    </row>
    <row r="17" spans="1:6" ht="57.6" x14ac:dyDescent="0.25">
      <c r="A17" s="611" t="s">
        <v>1925</v>
      </c>
      <c r="B17" s="760" t="s">
        <v>1924</v>
      </c>
      <c r="C17" s="760">
        <v>27</v>
      </c>
      <c r="D17" s="767" t="s">
        <v>4013</v>
      </c>
      <c r="E17" s="760" t="s">
        <v>1902</v>
      </c>
      <c r="F17" s="765"/>
    </row>
    <row r="18" spans="1:6" ht="43.2" x14ac:dyDescent="0.25">
      <c r="A18" s="611" t="s">
        <v>1927</v>
      </c>
      <c r="B18" s="760" t="s">
        <v>1926</v>
      </c>
      <c r="C18" s="760">
        <v>1</v>
      </c>
      <c r="D18" s="760" t="s">
        <v>1912</v>
      </c>
      <c r="E18" s="760" t="s">
        <v>1899</v>
      </c>
      <c r="F18" s="765" t="s">
        <v>4014</v>
      </c>
    </row>
    <row r="19" spans="1:6" ht="14.4" x14ac:dyDescent="0.25">
      <c r="A19" s="611" t="s">
        <v>1929</v>
      </c>
      <c r="B19" s="760" t="s">
        <v>1928</v>
      </c>
      <c r="C19" s="760">
        <v>16</v>
      </c>
      <c r="D19" s="760" t="s">
        <v>1898</v>
      </c>
      <c r="E19" s="760" t="s">
        <v>1902</v>
      </c>
      <c r="F19" s="765" t="s">
        <v>4014</v>
      </c>
    </row>
    <row r="20" spans="1:6" ht="28.8" x14ac:dyDescent="0.25">
      <c r="A20" s="611" t="s">
        <v>1931</v>
      </c>
      <c r="B20" s="760" t="s">
        <v>4018</v>
      </c>
      <c r="C20" s="760">
        <v>0</v>
      </c>
      <c r="D20" s="760" t="s">
        <v>935</v>
      </c>
      <c r="E20" s="760" t="s">
        <v>1902</v>
      </c>
      <c r="F20" s="765" t="s">
        <v>935</v>
      </c>
    </row>
    <row r="21" spans="1:6" ht="52.8" x14ac:dyDescent="0.25">
      <c r="A21" s="611" t="s">
        <v>1933</v>
      </c>
      <c r="B21" s="760" t="s">
        <v>1930</v>
      </c>
      <c r="C21" s="760">
        <v>82</v>
      </c>
      <c r="D21" s="765" t="s">
        <v>4019</v>
      </c>
      <c r="E21" s="760" t="s">
        <v>1902</v>
      </c>
      <c r="F21" s="765"/>
    </row>
    <row r="22" spans="1:6" ht="43.2" x14ac:dyDescent="0.25">
      <c r="A22" s="611" t="s">
        <v>1935</v>
      </c>
      <c r="B22" s="760" t="s">
        <v>1932</v>
      </c>
      <c r="C22" s="760">
        <v>6</v>
      </c>
      <c r="D22" s="765" t="s">
        <v>4020</v>
      </c>
      <c r="E22" s="760" t="s">
        <v>1899</v>
      </c>
      <c r="F22" s="765"/>
    </row>
    <row r="23" spans="1:6" ht="28.8" x14ac:dyDescent="0.25">
      <c r="A23" s="611" t="s">
        <v>1937</v>
      </c>
      <c r="B23" s="760" t="s">
        <v>4021</v>
      </c>
      <c r="C23" s="760">
        <v>0</v>
      </c>
      <c r="D23" s="760" t="s">
        <v>935</v>
      </c>
      <c r="E23" s="760" t="s">
        <v>1902</v>
      </c>
      <c r="F23" s="765" t="s">
        <v>935</v>
      </c>
    </row>
    <row r="24" spans="1:6" ht="28.8" x14ac:dyDescent="0.25">
      <c r="A24" s="611" t="s">
        <v>1938</v>
      </c>
      <c r="B24" s="760" t="s">
        <v>1934</v>
      </c>
      <c r="C24" s="760">
        <v>2</v>
      </c>
      <c r="D24" s="760" t="s">
        <v>1912</v>
      </c>
      <c r="E24" s="760" t="s">
        <v>1899</v>
      </c>
      <c r="F24" s="765" t="s">
        <v>4014</v>
      </c>
    </row>
    <row r="25" spans="1:6" ht="26.4" x14ac:dyDescent="0.25">
      <c r="A25" s="611" t="s">
        <v>1939</v>
      </c>
      <c r="B25" s="760" t="s">
        <v>1936</v>
      </c>
      <c r="C25" s="760">
        <v>15</v>
      </c>
      <c r="D25" s="765" t="s">
        <v>4022</v>
      </c>
      <c r="E25" s="760" t="s">
        <v>1902</v>
      </c>
      <c r="F25" s="765"/>
    </row>
    <row r="26" spans="1:6" ht="39.6" x14ac:dyDescent="0.25">
      <c r="A26" s="611" t="s">
        <v>1941</v>
      </c>
      <c r="B26" s="760" t="s">
        <v>1936</v>
      </c>
      <c r="C26" s="760">
        <v>85</v>
      </c>
      <c r="D26" s="765" t="s">
        <v>4023</v>
      </c>
      <c r="E26" s="760" t="s">
        <v>1899</v>
      </c>
      <c r="F26" s="765"/>
    </row>
    <row r="27" spans="1:6" ht="14.4" x14ac:dyDescent="0.25">
      <c r="A27" s="611" t="s">
        <v>1943</v>
      </c>
      <c r="B27" s="760" t="s">
        <v>1936</v>
      </c>
      <c r="C27" s="760">
        <v>28</v>
      </c>
      <c r="D27" s="765" t="s">
        <v>4013</v>
      </c>
      <c r="E27" s="760" t="s">
        <v>1899</v>
      </c>
      <c r="F27" s="765"/>
    </row>
    <row r="28" spans="1:6" ht="28.8" x14ac:dyDescent="0.25">
      <c r="A28" s="611" t="s">
        <v>1945</v>
      </c>
      <c r="B28" s="760" t="s">
        <v>4024</v>
      </c>
      <c r="C28" s="760">
        <v>0</v>
      </c>
      <c r="D28" s="760" t="s">
        <v>935</v>
      </c>
      <c r="E28" s="760" t="s">
        <v>1902</v>
      </c>
      <c r="F28" s="765" t="s">
        <v>935</v>
      </c>
    </row>
    <row r="29" spans="1:6" ht="14.4" x14ac:dyDescent="0.25">
      <c r="A29" s="611" t="s">
        <v>1947</v>
      </c>
      <c r="B29" s="760" t="s">
        <v>4025</v>
      </c>
      <c r="C29" s="760">
        <v>0</v>
      </c>
      <c r="D29" s="760" t="s">
        <v>935</v>
      </c>
      <c r="E29" s="760" t="s">
        <v>1902</v>
      </c>
      <c r="F29" s="765" t="s">
        <v>935</v>
      </c>
    </row>
    <row r="30" spans="1:6" ht="28.8" x14ac:dyDescent="0.25">
      <c r="A30" s="611" t="s">
        <v>1949</v>
      </c>
      <c r="B30" s="760" t="s">
        <v>1940</v>
      </c>
      <c r="C30" s="760">
        <v>2</v>
      </c>
      <c r="D30" s="760" t="s">
        <v>1912</v>
      </c>
      <c r="E30" s="760" t="s">
        <v>1899</v>
      </c>
      <c r="F30" s="765" t="s">
        <v>4014</v>
      </c>
    </row>
    <row r="31" spans="1:6" ht="28.8" x14ac:dyDescent="0.25">
      <c r="A31" s="611" t="s">
        <v>1951</v>
      </c>
      <c r="B31" s="760" t="s">
        <v>4026</v>
      </c>
      <c r="C31" s="760">
        <v>0</v>
      </c>
      <c r="D31" s="760" t="s">
        <v>935</v>
      </c>
      <c r="E31" s="760" t="s">
        <v>1902</v>
      </c>
      <c r="F31" s="765" t="s">
        <v>935</v>
      </c>
    </row>
    <row r="32" spans="1:6" ht="28.8" x14ac:dyDescent="0.25">
      <c r="A32" s="611" t="s">
        <v>1952</v>
      </c>
      <c r="B32" s="760" t="s">
        <v>1942</v>
      </c>
      <c r="C32" s="760">
        <v>1</v>
      </c>
      <c r="D32" s="760" t="s">
        <v>1898</v>
      </c>
      <c r="E32" s="760" t="s">
        <v>1899</v>
      </c>
      <c r="F32" s="765" t="s">
        <v>4014</v>
      </c>
    </row>
    <row r="33" spans="1:6" ht="28.8" x14ac:dyDescent="0.25">
      <c r="A33" s="611" t="s">
        <v>1954</v>
      </c>
      <c r="B33" s="760" t="s">
        <v>1944</v>
      </c>
      <c r="C33" s="760">
        <v>322</v>
      </c>
      <c r="D33" s="765" t="s">
        <v>4013</v>
      </c>
      <c r="E33" s="760" t="s">
        <v>1899</v>
      </c>
      <c r="F33" s="765"/>
    </row>
    <row r="34" spans="1:6" ht="158.4" x14ac:dyDescent="0.25">
      <c r="A34" s="611" t="s">
        <v>1956</v>
      </c>
      <c r="B34" s="760" t="s">
        <v>1946</v>
      </c>
      <c r="C34" s="760">
        <v>42</v>
      </c>
      <c r="D34" s="767" t="s">
        <v>4027</v>
      </c>
      <c r="E34" s="760" t="s">
        <v>1899</v>
      </c>
      <c r="F34" s="765"/>
    </row>
    <row r="35" spans="1:6" ht="28.8" x14ac:dyDescent="0.25">
      <c r="A35" s="611" t="s">
        <v>1958</v>
      </c>
      <c r="B35" s="760" t="s">
        <v>4028</v>
      </c>
      <c r="C35" s="760">
        <v>0</v>
      </c>
      <c r="D35" s="760" t="s">
        <v>935</v>
      </c>
      <c r="E35" s="760" t="s">
        <v>1902</v>
      </c>
      <c r="F35" s="765" t="s">
        <v>935</v>
      </c>
    </row>
    <row r="36" spans="1:6" ht="28.8" x14ac:dyDescent="0.25">
      <c r="A36" s="611" t="s">
        <v>1960</v>
      </c>
      <c r="B36" s="760" t="s">
        <v>4029</v>
      </c>
      <c r="C36" s="760">
        <v>0</v>
      </c>
      <c r="D36" s="760" t="s">
        <v>935</v>
      </c>
      <c r="E36" s="760" t="s">
        <v>1902</v>
      </c>
      <c r="F36" s="765" t="s">
        <v>935</v>
      </c>
    </row>
    <row r="37" spans="1:6" ht="43.2" x14ac:dyDescent="0.25">
      <c r="A37" s="611" t="s">
        <v>1962</v>
      </c>
      <c r="B37" s="760" t="s">
        <v>1948</v>
      </c>
      <c r="C37" s="760">
        <v>13</v>
      </c>
      <c r="D37" s="760" t="s">
        <v>1912</v>
      </c>
      <c r="E37" s="760" t="s">
        <v>1902</v>
      </c>
      <c r="F37" s="765" t="s">
        <v>4014</v>
      </c>
    </row>
    <row r="38" spans="1:6" ht="43.2" x14ac:dyDescent="0.25">
      <c r="A38" s="611" t="s">
        <v>1964</v>
      </c>
      <c r="B38" s="760" t="s">
        <v>1950</v>
      </c>
      <c r="C38" s="760">
        <v>3</v>
      </c>
      <c r="D38" s="760" t="s">
        <v>1912</v>
      </c>
      <c r="E38" s="760" t="s">
        <v>1902</v>
      </c>
      <c r="F38" s="765" t="s">
        <v>4014</v>
      </c>
    </row>
    <row r="39" spans="1:6" ht="43.2" x14ac:dyDescent="0.25">
      <c r="A39" s="611" t="s">
        <v>1966</v>
      </c>
      <c r="B39" s="760" t="s">
        <v>1950</v>
      </c>
      <c r="C39" s="760">
        <v>10</v>
      </c>
      <c r="D39" s="760" t="s">
        <v>1912</v>
      </c>
      <c r="E39" s="760" t="s">
        <v>1902</v>
      </c>
      <c r="F39" s="765" t="s">
        <v>4014</v>
      </c>
    </row>
    <row r="40" spans="1:6" ht="52.8" x14ac:dyDescent="0.25">
      <c r="A40" s="611" t="s">
        <v>1968</v>
      </c>
      <c r="B40" s="760" t="s">
        <v>1953</v>
      </c>
      <c r="C40" s="760">
        <v>4</v>
      </c>
      <c r="D40" s="765" t="s">
        <v>4030</v>
      </c>
      <c r="E40" s="760" t="s">
        <v>1899</v>
      </c>
      <c r="F40" s="765"/>
    </row>
    <row r="41" spans="1:6" ht="28.8" x14ac:dyDescent="0.25">
      <c r="A41" s="611" t="s">
        <v>1969</v>
      </c>
      <c r="B41" s="760" t="s">
        <v>4031</v>
      </c>
      <c r="C41" s="760">
        <v>0</v>
      </c>
      <c r="D41" s="765" t="s">
        <v>935</v>
      </c>
      <c r="E41" s="760" t="s">
        <v>1902</v>
      </c>
      <c r="F41" s="765"/>
    </row>
    <row r="42" spans="1:6" ht="43.2" x14ac:dyDescent="0.25">
      <c r="A42" s="611" t="s">
        <v>1971</v>
      </c>
      <c r="B42" s="760" t="s">
        <v>1955</v>
      </c>
      <c r="C42" s="760">
        <v>70</v>
      </c>
      <c r="D42" s="765" t="s">
        <v>4013</v>
      </c>
      <c r="E42" s="760" t="s">
        <v>1899</v>
      </c>
      <c r="F42" s="765"/>
    </row>
    <row r="43" spans="1:6" ht="52.8" x14ac:dyDescent="0.25">
      <c r="A43" s="611" t="s">
        <v>1972</v>
      </c>
      <c r="B43" s="760" t="s">
        <v>1957</v>
      </c>
      <c r="C43" s="760">
        <v>16</v>
      </c>
      <c r="D43" s="765" t="s">
        <v>4032</v>
      </c>
      <c r="E43" s="760" t="s">
        <v>1902</v>
      </c>
      <c r="F43" s="765"/>
    </row>
    <row r="44" spans="1:6" ht="43.2" x14ac:dyDescent="0.25">
      <c r="A44" s="611" t="s">
        <v>1974</v>
      </c>
      <c r="B44" s="760" t="s">
        <v>1959</v>
      </c>
      <c r="C44" s="760">
        <v>32</v>
      </c>
      <c r="D44" s="765" t="s">
        <v>4022</v>
      </c>
      <c r="E44" s="760" t="s">
        <v>1902</v>
      </c>
      <c r="F44" s="765"/>
    </row>
    <row r="45" spans="1:6" ht="43.2" x14ac:dyDescent="0.25">
      <c r="A45" s="611" t="s">
        <v>1976</v>
      </c>
      <c r="B45" s="760" t="s">
        <v>1961</v>
      </c>
      <c r="C45" s="760">
        <v>18</v>
      </c>
      <c r="D45" s="765" t="s">
        <v>4013</v>
      </c>
      <c r="E45" s="760" t="s">
        <v>1902</v>
      </c>
      <c r="F45" s="765"/>
    </row>
    <row r="46" spans="1:6" ht="72" x14ac:dyDescent="0.25">
      <c r="A46" s="611" t="s">
        <v>1978</v>
      </c>
      <c r="B46" s="760" t="s">
        <v>1963</v>
      </c>
      <c r="C46" s="760">
        <v>11</v>
      </c>
      <c r="D46" s="765" t="s">
        <v>4022</v>
      </c>
      <c r="E46" s="760" t="s">
        <v>1902</v>
      </c>
      <c r="F46" s="765"/>
    </row>
    <row r="47" spans="1:6" ht="14.4" x14ac:dyDescent="0.25">
      <c r="A47" s="611" t="s">
        <v>1980</v>
      </c>
      <c r="B47" s="760" t="s">
        <v>4033</v>
      </c>
      <c r="C47" s="760">
        <v>0</v>
      </c>
      <c r="D47" s="760" t="s">
        <v>935</v>
      </c>
      <c r="E47" s="760" t="s">
        <v>1902</v>
      </c>
      <c r="F47" s="765" t="s">
        <v>935</v>
      </c>
    </row>
    <row r="48" spans="1:6" ht="39.6" x14ac:dyDescent="0.25">
      <c r="A48" s="611" t="s">
        <v>1982</v>
      </c>
      <c r="B48" s="760" t="s">
        <v>1965</v>
      </c>
      <c r="C48" s="760">
        <v>3</v>
      </c>
      <c r="D48" s="765" t="s">
        <v>4034</v>
      </c>
      <c r="E48" s="760" t="s">
        <v>1902</v>
      </c>
      <c r="F48" s="765"/>
    </row>
    <row r="49" spans="1:6" ht="409.6" x14ac:dyDescent="0.25">
      <c r="A49" s="611" t="s">
        <v>1984</v>
      </c>
      <c r="B49" s="760" t="s">
        <v>1967</v>
      </c>
      <c r="C49" s="760">
        <v>202</v>
      </c>
      <c r="D49" s="765" t="s">
        <v>4035</v>
      </c>
      <c r="E49" s="760" t="s">
        <v>1899</v>
      </c>
      <c r="F49" s="765"/>
    </row>
    <row r="50" spans="1:6" ht="57.6" x14ac:dyDescent="0.25">
      <c r="A50" s="611" t="s">
        <v>1986</v>
      </c>
      <c r="B50" s="760" t="s">
        <v>1967</v>
      </c>
      <c r="C50" s="760">
        <v>6</v>
      </c>
      <c r="D50" s="765" t="s">
        <v>4036</v>
      </c>
      <c r="E50" s="760" t="s">
        <v>1899</v>
      </c>
      <c r="F50" s="765"/>
    </row>
    <row r="51" spans="1:6" ht="118.8" x14ac:dyDescent="0.25">
      <c r="A51" s="611" t="s">
        <v>1988</v>
      </c>
      <c r="B51" s="760" t="s">
        <v>1970</v>
      </c>
      <c r="C51" s="760">
        <v>7</v>
      </c>
      <c r="D51" s="765" t="s">
        <v>4037</v>
      </c>
      <c r="E51" s="760" t="s">
        <v>1899</v>
      </c>
      <c r="F51" s="765"/>
    </row>
    <row r="52" spans="1:6" ht="409.6" x14ac:dyDescent="0.25">
      <c r="A52" s="611" t="s">
        <v>1990</v>
      </c>
      <c r="B52" s="760" t="s">
        <v>1970</v>
      </c>
      <c r="C52" s="760">
        <v>165</v>
      </c>
      <c r="D52" s="765" t="s">
        <v>4038</v>
      </c>
      <c r="E52" s="760" t="s">
        <v>1899</v>
      </c>
      <c r="F52" s="765"/>
    </row>
    <row r="53" spans="1:6" ht="43.2" x14ac:dyDescent="0.25">
      <c r="A53" s="611" t="s">
        <v>1992</v>
      </c>
      <c r="B53" s="760" t="s">
        <v>1973</v>
      </c>
      <c r="C53" s="760">
        <v>16</v>
      </c>
      <c r="D53" s="765" t="s">
        <v>4039</v>
      </c>
      <c r="E53" s="760" t="s">
        <v>1899</v>
      </c>
      <c r="F53" s="765"/>
    </row>
    <row r="54" spans="1:6" ht="382.8" x14ac:dyDescent="0.25">
      <c r="A54" s="611" t="s">
        <v>1994</v>
      </c>
      <c r="B54" s="760" t="s">
        <v>1975</v>
      </c>
      <c r="C54" s="760">
        <v>39</v>
      </c>
      <c r="D54" s="765" t="s">
        <v>4040</v>
      </c>
      <c r="E54" s="760" t="s">
        <v>1899</v>
      </c>
      <c r="F54" s="765"/>
    </row>
    <row r="55" spans="1:6" ht="28.8" x14ac:dyDescent="0.25">
      <c r="A55" s="611" t="s">
        <v>1996</v>
      </c>
      <c r="B55" s="760" t="s">
        <v>1977</v>
      </c>
      <c r="C55" s="760">
        <v>33</v>
      </c>
      <c r="D55" s="765" t="s">
        <v>4013</v>
      </c>
      <c r="E55" s="760" t="s">
        <v>1899</v>
      </c>
      <c r="F55" s="183"/>
    </row>
    <row r="56" spans="1:6" ht="57.6" x14ac:dyDescent="0.25">
      <c r="A56" s="611" t="s">
        <v>1998</v>
      </c>
      <c r="B56" s="760" t="s">
        <v>1979</v>
      </c>
      <c r="C56" s="760">
        <v>2</v>
      </c>
      <c r="D56" s="760" t="s">
        <v>1912</v>
      </c>
      <c r="E56" s="760" t="s">
        <v>1902</v>
      </c>
      <c r="F56" s="768" t="s">
        <v>4014</v>
      </c>
    </row>
    <row r="57" spans="1:6" ht="28.8" x14ac:dyDescent="0.25">
      <c r="A57" s="611" t="s">
        <v>2000</v>
      </c>
      <c r="B57" s="760" t="s">
        <v>1981</v>
      </c>
      <c r="C57" s="760">
        <v>26</v>
      </c>
      <c r="D57" s="765" t="s">
        <v>4013</v>
      </c>
      <c r="E57" s="760" t="s">
        <v>1899</v>
      </c>
      <c r="F57" s="183"/>
    </row>
    <row r="58" spans="1:6" ht="39.6" x14ac:dyDescent="0.25">
      <c r="A58" s="611" t="s">
        <v>2002</v>
      </c>
      <c r="B58" s="760" t="s">
        <v>1983</v>
      </c>
      <c r="C58" s="760">
        <v>13</v>
      </c>
      <c r="D58" s="765" t="s">
        <v>4041</v>
      </c>
      <c r="E58" s="760" t="s">
        <v>1902</v>
      </c>
      <c r="F58" s="183"/>
    </row>
    <row r="59" spans="1:6" ht="28.8" x14ac:dyDescent="0.25">
      <c r="A59" s="611" t="s">
        <v>2004</v>
      </c>
      <c r="B59" s="760" t="s">
        <v>4042</v>
      </c>
      <c r="C59" s="760">
        <v>0</v>
      </c>
      <c r="D59" s="760" t="s">
        <v>935</v>
      </c>
      <c r="E59" s="760" t="s">
        <v>1902</v>
      </c>
      <c r="F59" s="768" t="s">
        <v>935</v>
      </c>
    </row>
    <row r="60" spans="1:6" ht="43.2" x14ac:dyDescent="0.25">
      <c r="A60" s="611" t="s">
        <v>2006</v>
      </c>
      <c r="B60" s="760" t="s">
        <v>1985</v>
      </c>
      <c r="C60" s="760">
        <v>1</v>
      </c>
      <c r="D60" s="765" t="s">
        <v>4043</v>
      </c>
      <c r="E60" s="760" t="s">
        <v>1899</v>
      </c>
      <c r="F60" s="183"/>
    </row>
    <row r="61" spans="1:6" ht="86.4" x14ac:dyDescent="0.25">
      <c r="A61" s="611" t="s">
        <v>2008</v>
      </c>
      <c r="B61" s="760" t="s">
        <v>1987</v>
      </c>
      <c r="C61" s="760">
        <v>32</v>
      </c>
      <c r="D61" s="765" t="s">
        <v>1761</v>
      </c>
      <c r="E61" s="760" t="s">
        <v>1902</v>
      </c>
      <c r="F61" s="183"/>
    </row>
    <row r="62" spans="1:6" ht="57.6" x14ac:dyDescent="0.25">
      <c r="A62" s="611" t="s">
        <v>2010</v>
      </c>
      <c r="B62" s="760" t="s">
        <v>1989</v>
      </c>
      <c r="C62" s="760">
        <v>18</v>
      </c>
      <c r="D62" s="765" t="s">
        <v>4013</v>
      </c>
      <c r="E62" s="760" t="s">
        <v>1899</v>
      </c>
      <c r="F62" s="183"/>
    </row>
    <row r="63" spans="1:6" ht="28.8" x14ac:dyDescent="0.25">
      <c r="A63" s="611" t="s">
        <v>2012</v>
      </c>
      <c r="B63" s="760" t="s">
        <v>1991</v>
      </c>
      <c r="C63" s="760">
        <v>1</v>
      </c>
      <c r="D63" s="760" t="s">
        <v>1898</v>
      </c>
      <c r="E63" s="760" t="s">
        <v>1899</v>
      </c>
      <c r="F63" s="768" t="s">
        <v>4014</v>
      </c>
    </row>
    <row r="64" spans="1:6" ht="57.6" x14ac:dyDescent="0.25">
      <c r="A64" s="611" t="s">
        <v>2014</v>
      </c>
      <c r="B64" s="760" t="s">
        <v>4044</v>
      </c>
      <c r="C64" s="760">
        <v>0</v>
      </c>
      <c r="D64" s="760" t="s">
        <v>935</v>
      </c>
      <c r="E64" s="760" t="s">
        <v>1902</v>
      </c>
      <c r="F64" s="765" t="s">
        <v>935</v>
      </c>
    </row>
    <row r="65" spans="1:6" ht="28.8" x14ac:dyDescent="0.25">
      <c r="A65" s="611" t="s">
        <v>2016</v>
      </c>
      <c r="B65" s="760" t="s">
        <v>1993</v>
      </c>
      <c r="C65" s="760">
        <v>10</v>
      </c>
      <c r="D65" s="765" t="s">
        <v>4015</v>
      </c>
      <c r="E65" s="760" t="s">
        <v>1902</v>
      </c>
      <c r="F65" s="183"/>
    </row>
    <row r="66" spans="1:6" ht="28.8" x14ac:dyDescent="0.25">
      <c r="A66" s="611" t="s">
        <v>2018</v>
      </c>
      <c r="B66" s="760" t="s">
        <v>4045</v>
      </c>
      <c r="C66" s="760">
        <v>0</v>
      </c>
      <c r="D66" s="765" t="s">
        <v>935</v>
      </c>
      <c r="E66" s="760" t="s">
        <v>1902</v>
      </c>
      <c r="F66" s="183"/>
    </row>
    <row r="67" spans="1:6" ht="14.4" x14ac:dyDescent="0.25">
      <c r="A67" s="611" t="s">
        <v>2020</v>
      </c>
      <c r="B67" s="760" t="s">
        <v>1995</v>
      </c>
      <c r="C67" s="760">
        <v>38</v>
      </c>
      <c r="D67" s="765" t="s">
        <v>4013</v>
      </c>
      <c r="E67" s="760" t="s">
        <v>1899</v>
      </c>
      <c r="F67" s="183"/>
    </row>
    <row r="68" spans="1:6" ht="28.8" x14ac:dyDescent="0.25">
      <c r="A68" s="611" t="s">
        <v>2022</v>
      </c>
      <c r="B68" s="760" t="s">
        <v>4046</v>
      </c>
      <c r="C68" s="760">
        <v>0</v>
      </c>
      <c r="D68" s="765" t="s">
        <v>935</v>
      </c>
      <c r="E68" s="760" t="s">
        <v>1902</v>
      </c>
      <c r="F68" s="183"/>
    </row>
    <row r="69" spans="1:6" ht="57.6" x14ac:dyDescent="0.25">
      <c r="A69" s="611" t="s">
        <v>2024</v>
      </c>
      <c r="B69" s="760" t="s">
        <v>1997</v>
      </c>
      <c r="C69" s="760">
        <v>21</v>
      </c>
      <c r="D69" s="765" t="s">
        <v>4022</v>
      </c>
      <c r="E69" s="760" t="s">
        <v>1902</v>
      </c>
      <c r="F69" s="183"/>
    </row>
    <row r="70" spans="1:6" ht="57.6" x14ac:dyDescent="0.25">
      <c r="A70" s="611" t="s">
        <v>2026</v>
      </c>
      <c r="B70" s="760" t="s">
        <v>1999</v>
      </c>
      <c r="C70" s="760">
        <v>63</v>
      </c>
      <c r="D70" s="765" t="s">
        <v>4022</v>
      </c>
      <c r="E70" s="760" t="s">
        <v>1902</v>
      </c>
      <c r="F70" s="183"/>
    </row>
    <row r="71" spans="1:6" ht="43.2" x14ac:dyDescent="0.25">
      <c r="A71" s="611" t="s">
        <v>2027</v>
      </c>
      <c r="B71" s="760" t="s">
        <v>2001</v>
      </c>
      <c r="C71" s="760">
        <v>18</v>
      </c>
      <c r="D71" s="765" t="s">
        <v>4013</v>
      </c>
      <c r="E71" s="760" t="s">
        <v>1899</v>
      </c>
      <c r="F71" s="183"/>
    </row>
    <row r="72" spans="1:6" ht="57.6" x14ac:dyDescent="0.25">
      <c r="A72" s="611" t="s">
        <v>2029</v>
      </c>
      <c r="B72" s="760" t="s">
        <v>4047</v>
      </c>
      <c r="C72" s="760">
        <v>0</v>
      </c>
      <c r="D72" s="765" t="s">
        <v>935</v>
      </c>
      <c r="E72" s="760" t="s">
        <v>1899</v>
      </c>
      <c r="F72" s="183"/>
    </row>
    <row r="73" spans="1:6" ht="28.8" x14ac:dyDescent="0.25">
      <c r="A73" s="611" t="s">
        <v>2031</v>
      </c>
      <c r="B73" s="760" t="s">
        <v>2003</v>
      </c>
      <c r="C73" s="760">
        <v>15</v>
      </c>
      <c r="D73" s="765" t="s">
        <v>4013</v>
      </c>
      <c r="E73" s="760" t="s">
        <v>1902</v>
      </c>
      <c r="F73" s="183"/>
    </row>
    <row r="74" spans="1:6" ht="28.8" x14ac:dyDescent="0.25">
      <c r="A74" s="611" t="s">
        <v>2033</v>
      </c>
      <c r="B74" s="760" t="s">
        <v>2005</v>
      </c>
      <c r="C74" s="760">
        <v>21</v>
      </c>
      <c r="D74" s="765" t="s">
        <v>4013</v>
      </c>
      <c r="E74" s="760" t="s">
        <v>1899</v>
      </c>
      <c r="F74" s="183"/>
    </row>
    <row r="75" spans="1:6" ht="28.8" x14ac:dyDescent="0.25">
      <c r="A75" s="611" t="s">
        <v>2035</v>
      </c>
      <c r="B75" s="760" t="s">
        <v>2007</v>
      </c>
      <c r="C75" s="760">
        <v>115</v>
      </c>
      <c r="D75" s="765" t="s">
        <v>4013</v>
      </c>
      <c r="E75" s="760" t="s">
        <v>1902</v>
      </c>
      <c r="F75" s="183"/>
    </row>
    <row r="76" spans="1:6" ht="72" x14ac:dyDescent="0.25">
      <c r="A76" s="611" t="s">
        <v>2037</v>
      </c>
      <c r="B76" s="760" t="s">
        <v>2009</v>
      </c>
      <c r="C76" s="760">
        <v>14</v>
      </c>
      <c r="D76" s="765" t="s">
        <v>4048</v>
      </c>
      <c r="E76" s="760" t="s">
        <v>1899</v>
      </c>
      <c r="F76" s="183"/>
    </row>
    <row r="77" spans="1:6" ht="28.8" x14ac:dyDescent="0.25">
      <c r="A77" s="611" t="s">
        <v>2039</v>
      </c>
      <c r="B77" s="760" t="s">
        <v>2011</v>
      </c>
      <c r="C77" s="760">
        <v>64</v>
      </c>
      <c r="D77" s="765" t="s">
        <v>4013</v>
      </c>
      <c r="E77" s="760" t="s">
        <v>1902</v>
      </c>
      <c r="F77" s="183"/>
    </row>
    <row r="78" spans="1:6" ht="14.4" x14ac:dyDescent="0.25">
      <c r="A78" s="611" t="s">
        <v>2041</v>
      </c>
      <c r="B78" s="760" t="s">
        <v>2013</v>
      </c>
      <c r="C78" s="760">
        <v>96</v>
      </c>
      <c r="D78" s="765" t="s">
        <v>4013</v>
      </c>
      <c r="E78" s="760" t="s">
        <v>1899</v>
      </c>
      <c r="F78" s="183"/>
    </row>
    <row r="79" spans="1:6" ht="57.6" x14ac:dyDescent="0.25">
      <c r="A79" s="611" t="s">
        <v>2043</v>
      </c>
      <c r="B79" s="760" t="s">
        <v>2015</v>
      </c>
      <c r="C79" s="760">
        <v>14</v>
      </c>
      <c r="D79" s="765" t="s">
        <v>4013</v>
      </c>
      <c r="E79" s="760" t="s">
        <v>1902</v>
      </c>
      <c r="F79" s="183"/>
    </row>
    <row r="80" spans="1:6" ht="14.4" x14ac:dyDescent="0.25">
      <c r="A80" s="611" t="s">
        <v>2045</v>
      </c>
      <c r="B80" s="760" t="s">
        <v>2017</v>
      </c>
      <c r="C80" s="760">
        <v>2</v>
      </c>
      <c r="D80" s="760" t="s">
        <v>1912</v>
      </c>
      <c r="E80" s="760" t="s">
        <v>1902</v>
      </c>
      <c r="F80" s="765" t="s">
        <v>4014</v>
      </c>
    </row>
    <row r="81" spans="1:6" ht="14.4" x14ac:dyDescent="0.25">
      <c r="A81" s="611" t="s">
        <v>2047</v>
      </c>
      <c r="B81" s="760" t="s">
        <v>4049</v>
      </c>
      <c r="C81" s="760">
        <v>0</v>
      </c>
      <c r="D81" s="760" t="s">
        <v>935</v>
      </c>
      <c r="E81" s="760" t="s">
        <v>1902</v>
      </c>
      <c r="F81" s="765" t="s">
        <v>935</v>
      </c>
    </row>
    <row r="82" spans="1:6" ht="86.4" x14ac:dyDescent="0.25">
      <c r="A82" s="611" t="s">
        <v>2049</v>
      </c>
      <c r="B82" s="760" t="s">
        <v>2019</v>
      </c>
      <c r="C82" s="760">
        <v>2</v>
      </c>
      <c r="D82" s="765" t="s">
        <v>4050</v>
      </c>
      <c r="E82" s="760" t="s">
        <v>1902</v>
      </c>
      <c r="F82" s="183"/>
    </row>
    <row r="83" spans="1:6" ht="28.8" x14ac:dyDescent="0.25">
      <c r="A83" s="611" t="s">
        <v>2051</v>
      </c>
      <c r="B83" s="760" t="s">
        <v>2021</v>
      </c>
      <c r="C83" s="760">
        <v>2</v>
      </c>
      <c r="D83" s="760" t="s">
        <v>1912</v>
      </c>
      <c r="E83" s="760" t="s">
        <v>1902</v>
      </c>
      <c r="F83" s="765" t="s">
        <v>4014</v>
      </c>
    </row>
    <row r="84" spans="1:6" ht="14.4" x14ac:dyDescent="0.25">
      <c r="A84" s="611" t="s">
        <v>2052</v>
      </c>
      <c r="B84" s="760" t="s">
        <v>2023</v>
      </c>
      <c r="C84" s="760">
        <v>19</v>
      </c>
      <c r="D84" s="765" t="s">
        <v>4051</v>
      </c>
      <c r="E84" s="760" t="s">
        <v>1902</v>
      </c>
      <c r="F84" s="183"/>
    </row>
    <row r="85" spans="1:6" ht="28.8" x14ac:dyDescent="0.25">
      <c r="A85" s="611" t="s">
        <v>2054</v>
      </c>
      <c r="B85" s="760" t="s">
        <v>2025</v>
      </c>
      <c r="C85" s="760">
        <v>8</v>
      </c>
      <c r="D85" s="760" t="s">
        <v>1912</v>
      </c>
      <c r="E85" s="760" t="s">
        <v>1899</v>
      </c>
      <c r="F85" s="765" t="s">
        <v>4014</v>
      </c>
    </row>
    <row r="86" spans="1:6" ht="66" x14ac:dyDescent="0.25">
      <c r="A86" s="611" t="s">
        <v>2056</v>
      </c>
      <c r="B86" s="760" t="s">
        <v>2025</v>
      </c>
      <c r="C86" s="760">
        <v>11</v>
      </c>
      <c r="D86" s="765" t="s">
        <v>4052</v>
      </c>
      <c r="E86" s="760" t="s">
        <v>1899</v>
      </c>
      <c r="F86" s="183"/>
    </row>
    <row r="87" spans="1:6" ht="43.2" x14ac:dyDescent="0.25">
      <c r="A87" s="611" t="s">
        <v>2057</v>
      </c>
      <c r="B87" s="760" t="s">
        <v>2028</v>
      </c>
      <c r="C87" s="760">
        <v>60</v>
      </c>
      <c r="D87" s="760" t="s">
        <v>1912</v>
      </c>
      <c r="E87" s="760" t="s">
        <v>1902</v>
      </c>
      <c r="F87" s="768" t="s">
        <v>4014</v>
      </c>
    </row>
    <row r="88" spans="1:6" ht="43.2" x14ac:dyDescent="0.25">
      <c r="A88" s="611" t="s">
        <v>2059</v>
      </c>
      <c r="B88" s="760" t="s">
        <v>2030</v>
      </c>
      <c r="C88" s="760">
        <v>2</v>
      </c>
      <c r="D88" s="760" t="s">
        <v>1912</v>
      </c>
      <c r="E88" s="760" t="s">
        <v>1902</v>
      </c>
      <c r="F88" s="765" t="s">
        <v>4014</v>
      </c>
    </row>
    <row r="89" spans="1:6" ht="43.2" x14ac:dyDescent="0.25">
      <c r="A89" s="611" t="s">
        <v>2060</v>
      </c>
      <c r="B89" s="760" t="s">
        <v>2032</v>
      </c>
      <c r="C89" s="760">
        <v>303</v>
      </c>
      <c r="D89" s="765" t="s">
        <v>4013</v>
      </c>
      <c r="E89" s="760" t="s">
        <v>1899</v>
      </c>
      <c r="F89" s="183"/>
    </row>
    <row r="90" spans="1:6" ht="57.6" x14ac:dyDescent="0.25">
      <c r="A90" s="611" t="s">
        <v>2062</v>
      </c>
      <c r="B90" s="760" t="s">
        <v>2034</v>
      </c>
      <c r="C90" s="760">
        <v>15</v>
      </c>
      <c r="D90" s="765" t="s">
        <v>4048</v>
      </c>
      <c r="E90" s="760" t="s">
        <v>1899</v>
      </c>
      <c r="F90" s="183"/>
    </row>
    <row r="91" spans="1:6" ht="57.6" x14ac:dyDescent="0.25">
      <c r="A91" s="611" t="s">
        <v>2064</v>
      </c>
      <c r="B91" s="760" t="s">
        <v>2036</v>
      </c>
      <c r="C91" s="760">
        <v>1</v>
      </c>
      <c r="D91" s="765" t="s">
        <v>4053</v>
      </c>
      <c r="E91" s="760" t="s">
        <v>1899</v>
      </c>
      <c r="F91" s="183"/>
    </row>
    <row r="92" spans="1:6" ht="43.2" x14ac:dyDescent="0.25">
      <c r="A92" s="611" t="s">
        <v>2066</v>
      </c>
      <c r="B92" s="760" t="s">
        <v>2038</v>
      </c>
      <c r="C92" s="760">
        <v>10</v>
      </c>
      <c r="D92" s="765" t="s">
        <v>4054</v>
      </c>
      <c r="E92" s="760" t="s">
        <v>1899</v>
      </c>
      <c r="F92" s="183"/>
    </row>
    <row r="93" spans="1:6" ht="43.2" x14ac:dyDescent="0.25">
      <c r="A93" s="611" t="s">
        <v>2068</v>
      </c>
      <c r="B93" s="760" t="s">
        <v>2040</v>
      </c>
      <c r="C93" s="760">
        <v>2</v>
      </c>
      <c r="D93" s="760" t="s">
        <v>1912</v>
      </c>
      <c r="E93" s="760" t="s">
        <v>1902</v>
      </c>
      <c r="F93" s="765" t="s">
        <v>4014</v>
      </c>
    </row>
    <row r="94" spans="1:6" ht="14.4" x14ac:dyDescent="0.25">
      <c r="A94" s="611" t="s">
        <v>2070</v>
      </c>
      <c r="B94" s="760" t="s">
        <v>2042</v>
      </c>
      <c r="C94" s="760">
        <v>88</v>
      </c>
      <c r="D94" s="765" t="s">
        <v>4013</v>
      </c>
      <c r="E94" s="760" t="s">
        <v>1902</v>
      </c>
      <c r="F94" s="183"/>
    </row>
    <row r="95" spans="1:6" ht="28.8" x14ac:dyDescent="0.25">
      <c r="A95" s="611" t="s">
        <v>2072</v>
      </c>
      <c r="B95" s="760" t="s">
        <v>2044</v>
      </c>
      <c r="C95" s="760">
        <v>4</v>
      </c>
      <c r="D95" s="760" t="s">
        <v>1912</v>
      </c>
      <c r="E95" s="760" t="s">
        <v>1899</v>
      </c>
      <c r="F95" s="768" t="s">
        <v>4014</v>
      </c>
    </row>
    <row r="96" spans="1:6" ht="43.2" x14ac:dyDescent="0.25">
      <c r="A96" s="611" t="s">
        <v>2074</v>
      </c>
      <c r="B96" s="760" t="s">
        <v>2046</v>
      </c>
      <c r="C96" s="760">
        <v>1</v>
      </c>
      <c r="D96" s="765" t="s">
        <v>4055</v>
      </c>
      <c r="E96" s="760" t="s">
        <v>1899</v>
      </c>
      <c r="F96" s="183"/>
    </row>
    <row r="97" spans="1:6" ht="14.4" x14ac:dyDescent="0.25">
      <c r="A97" s="611" t="s">
        <v>2076</v>
      </c>
      <c r="B97" s="760" t="s">
        <v>2048</v>
      </c>
      <c r="C97" s="760">
        <v>63</v>
      </c>
      <c r="D97" s="765" t="s">
        <v>4013</v>
      </c>
      <c r="E97" s="760" t="s">
        <v>1902</v>
      </c>
      <c r="F97" s="183"/>
    </row>
    <row r="98" spans="1:6" ht="28.8" x14ac:dyDescent="0.25">
      <c r="A98" s="611" t="s">
        <v>2078</v>
      </c>
      <c r="B98" s="760" t="s">
        <v>4056</v>
      </c>
      <c r="C98" s="760">
        <v>0</v>
      </c>
      <c r="D98" s="760" t="s">
        <v>935</v>
      </c>
      <c r="E98" s="760" t="s">
        <v>1902</v>
      </c>
      <c r="F98" s="765" t="s">
        <v>935</v>
      </c>
    </row>
    <row r="99" spans="1:6" ht="57.6" x14ac:dyDescent="0.25">
      <c r="A99" s="611" t="s">
        <v>2080</v>
      </c>
      <c r="B99" s="760" t="s">
        <v>2050</v>
      </c>
      <c r="C99" s="760">
        <v>1</v>
      </c>
      <c r="D99" s="760" t="s">
        <v>1912</v>
      </c>
      <c r="E99" s="760" t="s">
        <v>1899</v>
      </c>
      <c r="F99" s="765" t="s">
        <v>4014</v>
      </c>
    </row>
    <row r="100" spans="1:6" ht="57.6" x14ac:dyDescent="0.25">
      <c r="A100" s="611" t="s">
        <v>2082</v>
      </c>
      <c r="B100" s="760" t="s">
        <v>2050</v>
      </c>
      <c r="C100" s="760">
        <v>3</v>
      </c>
      <c r="D100" s="760" t="s">
        <v>1912</v>
      </c>
      <c r="E100" s="760" t="s">
        <v>1899</v>
      </c>
      <c r="F100" s="765" t="s">
        <v>4014</v>
      </c>
    </row>
    <row r="101" spans="1:6" ht="39.6" x14ac:dyDescent="0.25">
      <c r="A101" s="611" t="s">
        <v>2084</v>
      </c>
      <c r="B101" s="760" t="s">
        <v>2053</v>
      </c>
      <c r="C101" s="760">
        <v>5</v>
      </c>
      <c r="D101" s="765" t="s">
        <v>4057</v>
      </c>
      <c r="E101" s="760" t="s">
        <v>1902</v>
      </c>
      <c r="F101" s="183"/>
    </row>
    <row r="102" spans="1:6" ht="14.4" x14ac:dyDescent="0.25">
      <c r="A102" s="611" t="s">
        <v>2086</v>
      </c>
      <c r="B102" s="760" t="s">
        <v>2055</v>
      </c>
      <c r="C102" s="760">
        <v>29</v>
      </c>
      <c r="D102" s="760" t="s">
        <v>1912</v>
      </c>
      <c r="E102" s="760" t="s">
        <v>1902</v>
      </c>
      <c r="F102" s="765" t="s">
        <v>4014</v>
      </c>
    </row>
    <row r="103" spans="1:6" ht="14.4" x14ac:dyDescent="0.25">
      <c r="A103" s="611" t="s">
        <v>2088</v>
      </c>
      <c r="B103" s="760" t="s">
        <v>2055</v>
      </c>
      <c r="C103" s="760">
        <v>28</v>
      </c>
      <c r="D103" s="760" t="s">
        <v>1912</v>
      </c>
      <c r="E103" s="760" t="s">
        <v>1902</v>
      </c>
      <c r="F103" s="765" t="s">
        <v>4014</v>
      </c>
    </row>
    <row r="104" spans="1:6" ht="28.8" x14ac:dyDescent="0.25">
      <c r="A104" s="611" t="s">
        <v>2090</v>
      </c>
      <c r="B104" s="760" t="s">
        <v>2058</v>
      </c>
      <c r="C104" s="760">
        <v>27</v>
      </c>
      <c r="D104" s="765" t="s">
        <v>4058</v>
      </c>
      <c r="E104" s="760" t="s">
        <v>1899</v>
      </c>
      <c r="F104" s="183"/>
    </row>
    <row r="105" spans="1:6" ht="158.4" x14ac:dyDescent="0.25">
      <c r="A105" s="611" t="s">
        <v>2092</v>
      </c>
      <c r="B105" s="760" t="s">
        <v>2058</v>
      </c>
      <c r="C105" s="760">
        <v>25</v>
      </c>
      <c r="D105" s="765" t="s">
        <v>4059</v>
      </c>
      <c r="E105" s="760" t="s">
        <v>1902</v>
      </c>
      <c r="F105" s="183"/>
    </row>
    <row r="106" spans="1:6" ht="57.6" x14ac:dyDescent="0.25">
      <c r="A106" s="611" t="s">
        <v>2094</v>
      </c>
      <c r="B106" s="760" t="s">
        <v>2061</v>
      </c>
      <c r="C106" s="760">
        <v>3</v>
      </c>
      <c r="D106" s="765" t="s">
        <v>4060</v>
      </c>
      <c r="E106" s="760" t="s">
        <v>1902</v>
      </c>
      <c r="F106" s="183"/>
    </row>
    <row r="107" spans="1:6" ht="28.8" x14ac:dyDescent="0.25">
      <c r="A107" s="611" t="s">
        <v>2096</v>
      </c>
      <c r="B107" s="760" t="s">
        <v>2063</v>
      </c>
      <c r="C107" s="760">
        <v>87</v>
      </c>
      <c r="D107" s="765" t="s">
        <v>4013</v>
      </c>
      <c r="E107" s="760" t="s">
        <v>1899</v>
      </c>
      <c r="F107" s="183"/>
    </row>
    <row r="108" spans="1:6" ht="43.2" x14ac:dyDescent="0.25">
      <c r="A108" s="611" t="s">
        <v>2098</v>
      </c>
      <c r="B108" s="760" t="s">
        <v>4061</v>
      </c>
      <c r="C108" s="760">
        <v>0</v>
      </c>
      <c r="D108" s="760" t="s">
        <v>935</v>
      </c>
      <c r="E108" s="760" t="s">
        <v>1902</v>
      </c>
      <c r="F108" s="765" t="s">
        <v>935</v>
      </c>
    </row>
    <row r="109" spans="1:6" ht="57.6" x14ac:dyDescent="0.25">
      <c r="A109" s="611" t="s">
        <v>2100</v>
      </c>
      <c r="B109" s="760" t="s">
        <v>2065</v>
      </c>
      <c r="C109" s="760">
        <v>17</v>
      </c>
      <c r="D109" s="765" t="s">
        <v>4013</v>
      </c>
      <c r="E109" s="760" t="s">
        <v>1899</v>
      </c>
      <c r="F109" s="183"/>
    </row>
    <row r="110" spans="1:6" ht="72" x14ac:dyDescent="0.25">
      <c r="A110" s="611" t="s">
        <v>2102</v>
      </c>
      <c r="B110" s="760" t="s">
        <v>2067</v>
      </c>
      <c r="C110" s="760">
        <v>2</v>
      </c>
      <c r="D110" s="765" t="s">
        <v>4062</v>
      </c>
      <c r="E110" s="760" t="s">
        <v>1899</v>
      </c>
      <c r="F110" s="183"/>
    </row>
    <row r="111" spans="1:6" ht="43.2" x14ac:dyDescent="0.25">
      <c r="A111" s="611" t="s">
        <v>2104</v>
      </c>
      <c r="B111" s="760" t="s">
        <v>2069</v>
      </c>
      <c r="C111" s="760">
        <v>48</v>
      </c>
      <c r="D111" s="765" t="s">
        <v>4013</v>
      </c>
      <c r="E111" s="760" t="s">
        <v>1902</v>
      </c>
      <c r="F111" s="183"/>
    </row>
    <row r="112" spans="1:6" ht="43.2" x14ac:dyDescent="0.25">
      <c r="A112" s="611" t="s">
        <v>2106</v>
      </c>
      <c r="B112" s="760" t="s">
        <v>2071</v>
      </c>
      <c r="C112" s="760">
        <v>47</v>
      </c>
      <c r="D112" s="765" t="s">
        <v>4013</v>
      </c>
      <c r="E112" s="760" t="s">
        <v>1902</v>
      </c>
      <c r="F112" s="183"/>
    </row>
    <row r="113" spans="1:6" ht="118.8" x14ac:dyDescent="0.25">
      <c r="A113" s="611" t="s">
        <v>2108</v>
      </c>
      <c r="B113" s="760" t="s">
        <v>2073</v>
      </c>
      <c r="C113" s="760">
        <v>11</v>
      </c>
      <c r="D113" s="765" t="s">
        <v>4063</v>
      </c>
      <c r="E113" s="760" t="s">
        <v>1902</v>
      </c>
      <c r="F113" s="183"/>
    </row>
    <row r="114" spans="1:6" ht="43.2" x14ac:dyDescent="0.25">
      <c r="A114" s="611" t="s">
        <v>2110</v>
      </c>
      <c r="B114" s="760" t="s">
        <v>4064</v>
      </c>
      <c r="C114" s="760">
        <v>0</v>
      </c>
      <c r="D114" s="760" t="s">
        <v>935</v>
      </c>
      <c r="E114" s="760" t="s">
        <v>1902</v>
      </c>
      <c r="F114" s="765" t="s">
        <v>935</v>
      </c>
    </row>
    <row r="115" spans="1:6" ht="72" x14ac:dyDescent="0.25">
      <c r="A115" s="611" t="s">
        <v>2111</v>
      </c>
      <c r="B115" s="760" t="s">
        <v>2075</v>
      </c>
      <c r="C115" s="760">
        <v>4</v>
      </c>
      <c r="D115" s="760" t="s">
        <v>1898</v>
      </c>
      <c r="E115" s="760" t="s">
        <v>1899</v>
      </c>
      <c r="F115" s="765" t="s">
        <v>4014</v>
      </c>
    </row>
    <row r="116" spans="1:6" ht="57.6" x14ac:dyDescent="0.25">
      <c r="A116" s="611" t="s">
        <v>2113</v>
      </c>
      <c r="B116" s="760" t="s">
        <v>2077</v>
      </c>
      <c r="C116" s="760">
        <v>8</v>
      </c>
      <c r="D116" s="760" t="s">
        <v>1912</v>
      </c>
      <c r="E116" s="760" t="s">
        <v>1902</v>
      </c>
      <c r="F116" s="765" t="s">
        <v>4014</v>
      </c>
    </row>
    <row r="117" spans="1:6" ht="57.6" x14ac:dyDescent="0.25">
      <c r="A117" s="611" t="s">
        <v>2115</v>
      </c>
      <c r="B117" s="760" t="s">
        <v>2079</v>
      </c>
      <c r="C117" s="760">
        <v>3</v>
      </c>
      <c r="D117" s="760" t="s">
        <v>1912</v>
      </c>
      <c r="E117" s="760" t="s">
        <v>1902</v>
      </c>
      <c r="F117" s="765" t="s">
        <v>4014</v>
      </c>
    </row>
    <row r="118" spans="1:6" ht="43.2" x14ac:dyDescent="0.25">
      <c r="A118" s="611" t="s">
        <v>2117</v>
      </c>
      <c r="B118" s="760" t="s">
        <v>4065</v>
      </c>
      <c r="C118" s="760">
        <v>0</v>
      </c>
      <c r="D118" s="760" t="s">
        <v>935</v>
      </c>
      <c r="E118" s="760" t="s">
        <v>1902</v>
      </c>
      <c r="F118" s="765" t="s">
        <v>935</v>
      </c>
    </row>
    <row r="119" spans="1:6" ht="14.4" x14ac:dyDescent="0.25">
      <c r="A119" s="611" t="s">
        <v>2119</v>
      </c>
      <c r="B119" s="760" t="s">
        <v>2081</v>
      </c>
      <c r="C119" s="760">
        <v>1</v>
      </c>
      <c r="D119" s="760" t="s">
        <v>1898</v>
      </c>
      <c r="E119" s="760" t="s">
        <v>1899</v>
      </c>
      <c r="F119" s="765" t="s">
        <v>4014</v>
      </c>
    </row>
    <row r="120" spans="1:6" ht="28.8" x14ac:dyDescent="0.25">
      <c r="A120" s="611" t="s">
        <v>2121</v>
      </c>
      <c r="B120" s="760" t="s">
        <v>2083</v>
      </c>
      <c r="C120" s="760">
        <v>1</v>
      </c>
      <c r="D120" s="765" t="s">
        <v>4066</v>
      </c>
      <c r="E120" s="760" t="s">
        <v>1899</v>
      </c>
      <c r="F120" s="183"/>
    </row>
    <row r="121" spans="1:6" ht="28.8" x14ac:dyDescent="0.25">
      <c r="A121" s="611" t="s">
        <v>2123</v>
      </c>
      <c r="B121" s="760" t="s">
        <v>2085</v>
      </c>
      <c r="C121" s="760">
        <v>1</v>
      </c>
      <c r="D121" s="760" t="s">
        <v>1912</v>
      </c>
      <c r="E121" s="760" t="s">
        <v>1902</v>
      </c>
      <c r="F121" s="765" t="s">
        <v>4014</v>
      </c>
    </row>
    <row r="122" spans="1:6" ht="28.8" x14ac:dyDescent="0.25">
      <c r="A122" s="611" t="s">
        <v>2125</v>
      </c>
      <c r="B122" s="760" t="s">
        <v>2087</v>
      </c>
      <c r="C122" s="760">
        <v>1</v>
      </c>
      <c r="D122" s="760" t="s">
        <v>1912</v>
      </c>
      <c r="E122" s="760" t="s">
        <v>1899</v>
      </c>
      <c r="F122" s="765" t="s">
        <v>4014</v>
      </c>
    </row>
    <row r="123" spans="1:6" ht="52.8" x14ac:dyDescent="0.25">
      <c r="A123" s="611" t="s">
        <v>2127</v>
      </c>
      <c r="B123" s="760" t="s">
        <v>2089</v>
      </c>
      <c r="C123" s="760">
        <v>12</v>
      </c>
      <c r="D123" s="765" t="s">
        <v>4067</v>
      </c>
      <c r="E123" s="760" t="s">
        <v>1899</v>
      </c>
      <c r="F123" s="183"/>
    </row>
    <row r="124" spans="1:6" ht="52.8" x14ac:dyDescent="0.25">
      <c r="A124" s="611" t="s">
        <v>2129</v>
      </c>
      <c r="B124" s="760" t="s">
        <v>2091</v>
      </c>
      <c r="C124" s="760">
        <v>9</v>
      </c>
      <c r="D124" s="765" t="s">
        <v>4067</v>
      </c>
      <c r="E124" s="760" t="s">
        <v>1899</v>
      </c>
      <c r="F124" s="183"/>
    </row>
    <row r="125" spans="1:6" ht="28.8" x14ac:dyDescent="0.25">
      <c r="A125" s="611" t="s">
        <v>2131</v>
      </c>
      <c r="B125" s="760" t="s">
        <v>2093</v>
      </c>
      <c r="C125" s="760">
        <v>1</v>
      </c>
      <c r="D125" s="765" t="s">
        <v>4068</v>
      </c>
      <c r="E125" s="760" t="s">
        <v>1902</v>
      </c>
      <c r="F125" s="183"/>
    </row>
    <row r="126" spans="1:6" ht="28.8" x14ac:dyDescent="0.25">
      <c r="A126" s="611" t="s">
        <v>2132</v>
      </c>
      <c r="B126" s="760" t="s">
        <v>4069</v>
      </c>
      <c r="C126" s="760">
        <v>0</v>
      </c>
      <c r="D126" s="760" t="s">
        <v>935</v>
      </c>
      <c r="E126" s="760" t="s">
        <v>1902</v>
      </c>
      <c r="F126" s="765" t="s">
        <v>935</v>
      </c>
    </row>
    <row r="127" spans="1:6" ht="57.6" x14ac:dyDescent="0.25">
      <c r="A127" s="611" t="s">
        <v>2134</v>
      </c>
      <c r="B127" s="760" t="s">
        <v>2095</v>
      </c>
      <c r="C127" s="760">
        <v>12</v>
      </c>
      <c r="D127" s="760" t="s">
        <v>1898</v>
      </c>
      <c r="E127" s="760" t="s">
        <v>1902</v>
      </c>
      <c r="F127" s="765" t="s">
        <v>4014</v>
      </c>
    </row>
    <row r="128" spans="1:6" ht="57.6" x14ac:dyDescent="0.25">
      <c r="A128" s="611" t="s">
        <v>2136</v>
      </c>
      <c r="B128" s="760" t="s">
        <v>2097</v>
      </c>
      <c r="C128" s="760">
        <v>30</v>
      </c>
      <c r="D128" s="760" t="s">
        <v>1898</v>
      </c>
      <c r="E128" s="760" t="s">
        <v>1902</v>
      </c>
      <c r="F128" s="765" t="s">
        <v>4014</v>
      </c>
    </row>
    <row r="129" spans="1:6" ht="66" x14ac:dyDescent="0.25">
      <c r="A129" s="611" t="s">
        <v>2138</v>
      </c>
      <c r="B129" s="760" t="s">
        <v>2099</v>
      </c>
      <c r="C129" s="760">
        <v>8</v>
      </c>
      <c r="D129" s="765" t="s">
        <v>4070</v>
      </c>
      <c r="E129" s="760" t="s">
        <v>1899</v>
      </c>
      <c r="F129" s="183"/>
    </row>
    <row r="130" spans="1:6" ht="28.8" x14ac:dyDescent="0.25">
      <c r="A130" s="611" t="s">
        <v>2139</v>
      </c>
      <c r="B130" s="760" t="s">
        <v>2101</v>
      </c>
      <c r="C130" s="760">
        <v>10</v>
      </c>
      <c r="D130" s="765" t="s">
        <v>4015</v>
      </c>
      <c r="E130" s="760" t="s">
        <v>1902</v>
      </c>
      <c r="F130" s="183"/>
    </row>
    <row r="131" spans="1:6" ht="28.8" x14ac:dyDescent="0.25">
      <c r="A131" s="611" t="s">
        <v>2141</v>
      </c>
      <c r="B131" s="760" t="s">
        <v>2103</v>
      </c>
      <c r="C131" s="760">
        <v>4</v>
      </c>
      <c r="D131" s="760" t="s">
        <v>1898</v>
      </c>
      <c r="E131" s="760" t="s">
        <v>1899</v>
      </c>
      <c r="F131" s="768" t="s">
        <v>4014</v>
      </c>
    </row>
    <row r="132" spans="1:6" ht="14.4" x14ac:dyDescent="0.25">
      <c r="A132" s="611" t="s">
        <v>2143</v>
      </c>
      <c r="B132" s="760" t="s">
        <v>2105</v>
      </c>
      <c r="C132" s="760">
        <v>6</v>
      </c>
      <c r="D132" s="760" t="s">
        <v>1898</v>
      </c>
      <c r="E132" s="760" t="s">
        <v>1902</v>
      </c>
      <c r="F132" s="765" t="s">
        <v>4014</v>
      </c>
    </row>
    <row r="133" spans="1:6" ht="14.4" x14ac:dyDescent="0.25">
      <c r="A133" s="611" t="s">
        <v>2145</v>
      </c>
      <c r="B133" s="760" t="s">
        <v>2107</v>
      </c>
      <c r="C133" s="760">
        <v>5</v>
      </c>
      <c r="D133" s="760" t="s">
        <v>1898</v>
      </c>
      <c r="E133" s="760" t="s">
        <v>1899</v>
      </c>
      <c r="F133" s="765" t="s">
        <v>4014</v>
      </c>
    </row>
    <row r="134" spans="1:6" ht="79.2" x14ac:dyDescent="0.25">
      <c r="A134" s="611" t="s">
        <v>2147</v>
      </c>
      <c r="B134" s="760" t="s">
        <v>2109</v>
      </c>
      <c r="C134" s="760">
        <v>6</v>
      </c>
      <c r="D134" s="765" t="s">
        <v>4071</v>
      </c>
      <c r="E134" s="760" t="s">
        <v>1899</v>
      </c>
      <c r="F134" s="183"/>
    </row>
    <row r="135" spans="1:6" ht="92.4" x14ac:dyDescent="0.25">
      <c r="A135" s="611" t="s">
        <v>2148</v>
      </c>
      <c r="B135" s="760" t="s">
        <v>2109</v>
      </c>
      <c r="C135" s="760">
        <v>6</v>
      </c>
      <c r="D135" s="765" t="s">
        <v>4072</v>
      </c>
      <c r="E135" s="760" t="s">
        <v>1899</v>
      </c>
      <c r="F135" s="183"/>
    </row>
    <row r="136" spans="1:6" ht="276" customHeight="1" x14ac:dyDescent="0.25">
      <c r="A136" s="611" t="s">
        <v>2150</v>
      </c>
      <c r="B136" s="760" t="s">
        <v>2112</v>
      </c>
      <c r="C136" s="760">
        <v>39</v>
      </c>
      <c r="D136" s="765" t="s">
        <v>4073</v>
      </c>
      <c r="E136" s="760" t="s">
        <v>1902</v>
      </c>
      <c r="F136" s="183"/>
    </row>
    <row r="137" spans="1:6" ht="118.8" x14ac:dyDescent="0.25">
      <c r="A137" s="611" t="s">
        <v>2152</v>
      </c>
      <c r="B137" s="760" t="s">
        <v>2114</v>
      </c>
      <c r="C137" s="760">
        <v>5</v>
      </c>
      <c r="D137" s="765" t="s">
        <v>4074</v>
      </c>
      <c r="E137" s="760" t="s">
        <v>1899</v>
      </c>
    </row>
    <row r="138" spans="1:6" ht="28.8" x14ac:dyDescent="0.25">
      <c r="A138" s="611" t="s">
        <v>2154</v>
      </c>
      <c r="B138" s="760" t="s">
        <v>2116</v>
      </c>
      <c r="C138" s="760">
        <v>4</v>
      </c>
      <c r="D138" s="760" t="s">
        <v>1912</v>
      </c>
      <c r="E138" s="760" t="s">
        <v>1899</v>
      </c>
      <c r="F138" s="765" t="s">
        <v>4014</v>
      </c>
    </row>
    <row r="139" spans="1:6" ht="43.2" x14ac:dyDescent="0.25">
      <c r="A139" s="611" t="s">
        <v>2156</v>
      </c>
      <c r="B139" s="760" t="s">
        <v>2118</v>
      </c>
      <c r="C139" s="760">
        <v>20</v>
      </c>
      <c r="D139" s="765" t="s">
        <v>4013</v>
      </c>
      <c r="E139" s="760" t="s">
        <v>1902</v>
      </c>
      <c r="F139" s="183"/>
    </row>
    <row r="140" spans="1:6" ht="132" x14ac:dyDescent="0.25">
      <c r="A140" s="611" t="s">
        <v>2158</v>
      </c>
      <c r="B140" s="760" t="s">
        <v>2120</v>
      </c>
      <c r="C140" s="760">
        <v>6</v>
      </c>
      <c r="D140" s="765" t="s">
        <v>4075</v>
      </c>
      <c r="E140" s="760" t="s">
        <v>1899</v>
      </c>
      <c r="F140" s="183"/>
    </row>
    <row r="141" spans="1:6" ht="92.4" x14ac:dyDescent="0.25">
      <c r="A141" s="611" t="s">
        <v>2160</v>
      </c>
      <c r="B141" s="760" t="s">
        <v>2122</v>
      </c>
      <c r="C141" s="760">
        <v>6</v>
      </c>
      <c r="D141" s="765" t="s">
        <v>4076</v>
      </c>
      <c r="E141" s="760" t="s">
        <v>1899</v>
      </c>
      <c r="F141" s="183"/>
    </row>
    <row r="142" spans="1:6" ht="72" x14ac:dyDescent="0.25">
      <c r="A142" s="611" t="s">
        <v>2161</v>
      </c>
      <c r="B142" s="760" t="s">
        <v>2124</v>
      </c>
      <c r="C142" s="760">
        <v>6</v>
      </c>
      <c r="D142" s="760" t="s">
        <v>1906</v>
      </c>
      <c r="E142" s="760" t="s">
        <v>1899</v>
      </c>
      <c r="F142" s="768" t="s">
        <v>4014</v>
      </c>
    </row>
    <row r="143" spans="1:6" ht="28.8" x14ac:dyDescent="0.25">
      <c r="A143" s="611" t="s">
        <v>2163</v>
      </c>
      <c r="B143" s="760" t="s">
        <v>2126</v>
      </c>
      <c r="C143" s="760">
        <v>1</v>
      </c>
      <c r="D143" s="760" t="s">
        <v>1912</v>
      </c>
      <c r="E143" s="760" t="s">
        <v>1899</v>
      </c>
      <c r="F143" s="765" t="s">
        <v>4014</v>
      </c>
    </row>
    <row r="144" spans="1:6" ht="26.4" x14ac:dyDescent="0.25">
      <c r="A144" s="611" t="s">
        <v>2165</v>
      </c>
      <c r="B144" s="760" t="s">
        <v>2128</v>
      </c>
      <c r="C144" s="760">
        <v>29</v>
      </c>
      <c r="D144" s="765" t="s">
        <v>4048</v>
      </c>
      <c r="E144" s="760" t="s">
        <v>1899</v>
      </c>
      <c r="F144" s="183"/>
    </row>
    <row r="145" spans="1:6" ht="28.8" x14ac:dyDescent="0.25">
      <c r="A145" s="611" t="s">
        <v>2167</v>
      </c>
      <c r="B145" s="760" t="s">
        <v>4077</v>
      </c>
      <c r="C145" s="760">
        <v>0</v>
      </c>
      <c r="D145" s="760" t="s">
        <v>935</v>
      </c>
      <c r="E145" s="760" t="s">
        <v>1902</v>
      </c>
      <c r="F145" s="768" t="s">
        <v>935</v>
      </c>
    </row>
    <row r="146" spans="1:6" ht="28.8" x14ac:dyDescent="0.25">
      <c r="A146" s="611" t="s">
        <v>2169</v>
      </c>
      <c r="B146" s="760" t="s">
        <v>4078</v>
      </c>
      <c r="C146" s="760">
        <v>0</v>
      </c>
      <c r="D146" s="760" t="s">
        <v>935</v>
      </c>
      <c r="E146" s="760" t="s">
        <v>1902</v>
      </c>
      <c r="F146" s="765" t="s">
        <v>935</v>
      </c>
    </row>
    <row r="147" spans="1:6" ht="39.6" x14ac:dyDescent="0.25">
      <c r="A147" s="611" t="s">
        <v>2171</v>
      </c>
      <c r="B147" s="760" t="s">
        <v>2130</v>
      </c>
      <c r="C147" s="760">
        <v>10</v>
      </c>
      <c r="D147" s="765" t="s">
        <v>4079</v>
      </c>
      <c r="E147" s="760" t="s">
        <v>1899</v>
      </c>
      <c r="F147" s="183"/>
    </row>
    <row r="148" spans="1:6" ht="14.4" x14ac:dyDescent="0.25">
      <c r="A148" s="611" t="s">
        <v>2173</v>
      </c>
      <c r="B148" s="760" t="s">
        <v>2130</v>
      </c>
      <c r="C148" s="760">
        <v>2</v>
      </c>
      <c r="D148" s="765" t="s">
        <v>4013</v>
      </c>
      <c r="E148" s="760" t="s">
        <v>1899</v>
      </c>
      <c r="F148" s="183"/>
    </row>
    <row r="149" spans="1:6" ht="28.8" x14ac:dyDescent="0.25">
      <c r="A149" s="611" t="s">
        <v>2175</v>
      </c>
      <c r="B149" s="760" t="s">
        <v>2133</v>
      </c>
      <c r="C149" s="760">
        <v>9</v>
      </c>
      <c r="D149" s="765" t="s">
        <v>4048</v>
      </c>
      <c r="E149" s="760" t="s">
        <v>1902</v>
      </c>
      <c r="F149" s="183"/>
    </row>
    <row r="150" spans="1:6" ht="28.8" x14ac:dyDescent="0.25">
      <c r="A150" s="611" t="s">
        <v>2177</v>
      </c>
      <c r="B150" s="760" t="s">
        <v>2135</v>
      </c>
      <c r="C150" s="760">
        <v>3</v>
      </c>
      <c r="D150" s="765" t="s">
        <v>4013</v>
      </c>
      <c r="E150" s="760" t="s">
        <v>1902</v>
      </c>
      <c r="F150" s="183"/>
    </row>
    <row r="151" spans="1:6" ht="72" x14ac:dyDescent="0.25">
      <c r="A151" s="611" t="s">
        <v>2179</v>
      </c>
      <c r="B151" s="760" t="s">
        <v>4080</v>
      </c>
      <c r="C151" s="760">
        <v>0</v>
      </c>
      <c r="D151" s="760" t="s">
        <v>935</v>
      </c>
      <c r="E151" s="760" t="s">
        <v>1902</v>
      </c>
      <c r="F151" s="768" t="s">
        <v>935</v>
      </c>
    </row>
    <row r="152" spans="1:6" ht="43.2" x14ac:dyDescent="0.25">
      <c r="A152" s="611" t="s">
        <v>2181</v>
      </c>
      <c r="B152" s="760" t="s">
        <v>4081</v>
      </c>
      <c r="C152" s="760">
        <v>0</v>
      </c>
      <c r="D152" s="760" t="s">
        <v>935</v>
      </c>
      <c r="E152" s="760" t="s">
        <v>1899</v>
      </c>
      <c r="F152" s="765" t="s">
        <v>935</v>
      </c>
    </row>
    <row r="153" spans="1:6" ht="14.4" x14ac:dyDescent="0.25">
      <c r="A153" s="611" t="s">
        <v>2183</v>
      </c>
      <c r="B153" s="760" t="s">
        <v>2137</v>
      </c>
      <c r="C153" s="760">
        <v>6</v>
      </c>
      <c r="D153" s="765" t="s">
        <v>4082</v>
      </c>
      <c r="E153" s="760" t="s">
        <v>1899</v>
      </c>
      <c r="F153" s="183"/>
    </row>
    <row r="154" spans="1:6" ht="26.4" x14ac:dyDescent="0.25">
      <c r="A154" s="611" t="s">
        <v>2185</v>
      </c>
      <c r="B154" s="760" t="s">
        <v>2137</v>
      </c>
      <c r="C154" s="760">
        <v>11</v>
      </c>
      <c r="D154" s="765" t="s">
        <v>4083</v>
      </c>
      <c r="E154" s="760" t="s">
        <v>1902</v>
      </c>
      <c r="F154" s="183"/>
    </row>
    <row r="155" spans="1:6" ht="57.6" x14ac:dyDescent="0.25">
      <c r="A155" s="611" t="s">
        <v>2187</v>
      </c>
      <c r="B155" s="760" t="s">
        <v>2140</v>
      </c>
      <c r="C155" s="760">
        <v>7</v>
      </c>
      <c r="D155" s="765" t="s">
        <v>4084</v>
      </c>
      <c r="E155" s="760" t="s">
        <v>1902</v>
      </c>
      <c r="F155" s="183"/>
    </row>
    <row r="156" spans="1:6" ht="39.6" x14ac:dyDescent="0.25">
      <c r="A156" s="611" t="s">
        <v>2189</v>
      </c>
      <c r="B156" s="760" t="s">
        <v>2142</v>
      </c>
      <c r="C156" s="760">
        <v>29</v>
      </c>
      <c r="D156" s="765" t="s">
        <v>4085</v>
      </c>
      <c r="E156" s="760" t="s">
        <v>1899</v>
      </c>
      <c r="F156" s="183"/>
    </row>
    <row r="157" spans="1:6" ht="409.6" x14ac:dyDescent="0.25">
      <c r="A157" s="611" t="s">
        <v>2191</v>
      </c>
      <c r="B157" s="760" t="s">
        <v>2144</v>
      </c>
      <c r="C157" s="760">
        <v>55</v>
      </c>
      <c r="D157" s="765" t="s">
        <v>4086</v>
      </c>
      <c r="E157" s="760" t="s">
        <v>1899</v>
      </c>
      <c r="F157" s="765"/>
    </row>
    <row r="158" spans="1:6" ht="57.6" x14ac:dyDescent="0.25">
      <c r="A158" s="611" t="s">
        <v>2192</v>
      </c>
      <c r="B158" s="760" t="s">
        <v>2146</v>
      </c>
      <c r="C158" s="760">
        <v>42</v>
      </c>
      <c r="D158" s="760" t="s">
        <v>1898</v>
      </c>
      <c r="E158" s="760" t="s">
        <v>1902</v>
      </c>
      <c r="F158" s="765" t="s">
        <v>4014</v>
      </c>
    </row>
    <row r="159" spans="1:6" ht="57.6" x14ac:dyDescent="0.25">
      <c r="A159" s="611" t="s">
        <v>2194</v>
      </c>
      <c r="B159" s="760" t="s">
        <v>2146</v>
      </c>
      <c r="C159" s="760">
        <v>1</v>
      </c>
      <c r="D159" s="760" t="s">
        <v>1898</v>
      </c>
      <c r="E159" s="760" t="s">
        <v>1899</v>
      </c>
      <c r="F159" s="765" t="s">
        <v>4014</v>
      </c>
    </row>
    <row r="160" spans="1:6" ht="57.6" x14ac:dyDescent="0.25">
      <c r="A160" s="611" t="s">
        <v>2196</v>
      </c>
      <c r="B160" s="760" t="s">
        <v>2149</v>
      </c>
      <c r="C160" s="760">
        <v>12</v>
      </c>
      <c r="D160" s="765" t="s">
        <v>4087</v>
      </c>
      <c r="E160" s="760" t="s">
        <v>1902</v>
      </c>
      <c r="F160" s="183"/>
    </row>
    <row r="161" spans="1:6" ht="14.4" x14ac:dyDescent="0.25">
      <c r="A161" s="611" t="s">
        <v>2197</v>
      </c>
      <c r="B161" s="760" t="s">
        <v>2151</v>
      </c>
      <c r="C161" s="760">
        <v>1</v>
      </c>
      <c r="D161" s="760" t="s">
        <v>1912</v>
      </c>
      <c r="E161" s="760" t="s">
        <v>1902</v>
      </c>
      <c r="F161" s="768" t="s">
        <v>4014</v>
      </c>
    </row>
    <row r="162" spans="1:6" ht="28.8" x14ac:dyDescent="0.25">
      <c r="A162" s="611" t="s">
        <v>2198</v>
      </c>
      <c r="B162" s="760" t="s">
        <v>2153</v>
      </c>
      <c r="C162" s="760">
        <v>1</v>
      </c>
      <c r="D162" s="765" t="s">
        <v>4088</v>
      </c>
      <c r="E162" s="760" t="s">
        <v>1899</v>
      </c>
      <c r="F162" s="183"/>
    </row>
    <row r="163" spans="1:6" ht="28.8" x14ac:dyDescent="0.25">
      <c r="A163" s="611" t="s">
        <v>2200</v>
      </c>
      <c r="B163" s="760" t="s">
        <v>2155</v>
      </c>
      <c r="C163" s="760">
        <v>5</v>
      </c>
      <c r="D163" s="760" t="s">
        <v>1912</v>
      </c>
      <c r="E163" s="760" t="s">
        <v>1902</v>
      </c>
      <c r="F163" s="768" t="s">
        <v>4014</v>
      </c>
    </row>
    <row r="164" spans="1:6" ht="72" x14ac:dyDescent="0.25">
      <c r="A164" s="611" t="s">
        <v>2201</v>
      </c>
      <c r="B164" s="760" t="s">
        <v>2157</v>
      </c>
      <c r="C164" s="760">
        <v>253</v>
      </c>
      <c r="D164" s="765" t="s">
        <v>4013</v>
      </c>
      <c r="E164" s="760" t="s">
        <v>1902</v>
      </c>
      <c r="F164" s="183"/>
    </row>
    <row r="165" spans="1:6" ht="26.4" x14ac:dyDescent="0.25">
      <c r="A165" s="611" t="s">
        <v>2203</v>
      </c>
      <c r="B165" s="628" t="s">
        <v>4089</v>
      </c>
      <c r="C165" s="183">
        <v>0</v>
      </c>
      <c r="D165" s="183" t="s">
        <v>935</v>
      </c>
      <c r="E165" s="183" t="s">
        <v>1902</v>
      </c>
      <c r="F165" s="766"/>
    </row>
    <row r="166" spans="1:6" ht="39.6" x14ac:dyDescent="0.25">
      <c r="A166" s="611" t="s">
        <v>2204</v>
      </c>
      <c r="B166" s="628" t="s">
        <v>4090</v>
      </c>
      <c r="C166" s="183">
        <v>0</v>
      </c>
      <c r="D166" s="183" t="s">
        <v>935</v>
      </c>
      <c r="E166" s="183" t="s">
        <v>1902</v>
      </c>
      <c r="F166" s="766"/>
    </row>
    <row r="167" spans="1:6" ht="57.6" x14ac:dyDescent="0.25">
      <c r="A167" s="611" t="s">
        <v>2205</v>
      </c>
      <c r="B167" s="760" t="s">
        <v>2159</v>
      </c>
      <c r="C167" s="183">
        <v>4</v>
      </c>
      <c r="D167" s="768" t="s">
        <v>4091</v>
      </c>
      <c r="E167" s="183" t="s">
        <v>1899</v>
      </c>
      <c r="F167" s="183"/>
    </row>
    <row r="168" spans="1:6" ht="57.6" x14ac:dyDescent="0.25">
      <c r="A168" s="611" t="s">
        <v>2207</v>
      </c>
      <c r="B168" s="760" t="s">
        <v>2159</v>
      </c>
      <c r="C168" s="183">
        <v>4</v>
      </c>
      <c r="D168" s="768" t="s">
        <v>4062</v>
      </c>
      <c r="E168" s="183" t="s">
        <v>1899</v>
      </c>
      <c r="F168" s="183"/>
    </row>
    <row r="169" spans="1:6" ht="39.6" x14ac:dyDescent="0.25">
      <c r="A169" s="611" t="s">
        <v>4092</v>
      </c>
      <c r="B169" s="760" t="s">
        <v>2162</v>
      </c>
      <c r="C169" s="183">
        <v>95</v>
      </c>
      <c r="D169" s="768" t="s">
        <v>4093</v>
      </c>
      <c r="E169" s="183" t="s">
        <v>1902</v>
      </c>
      <c r="F169" s="183"/>
    </row>
    <row r="170" spans="1:6" ht="57.6" x14ac:dyDescent="0.25">
      <c r="A170" s="611" t="s">
        <v>4094</v>
      </c>
      <c r="B170" s="760" t="s">
        <v>2164</v>
      </c>
      <c r="C170" s="183">
        <v>1</v>
      </c>
      <c r="D170" s="768" t="s">
        <v>4095</v>
      </c>
      <c r="E170" s="183" t="s">
        <v>1902</v>
      </c>
      <c r="F170" s="183"/>
    </row>
    <row r="171" spans="1:6" ht="250.8" x14ac:dyDescent="0.25">
      <c r="A171" s="611" t="s">
        <v>4096</v>
      </c>
      <c r="B171" s="760" t="s">
        <v>2166</v>
      </c>
      <c r="C171" s="183">
        <v>9</v>
      </c>
      <c r="D171" s="768" t="s">
        <v>4097</v>
      </c>
      <c r="E171" s="183" t="s">
        <v>1902</v>
      </c>
      <c r="F171" s="183"/>
    </row>
    <row r="172" spans="1:6" ht="72" x14ac:dyDescent="0.25">
      <c r="A172" s="611" t="s">
        <v>4098</v>
      </c>
      <c r="B172" s="760" t="s">
        <v>2168</v>
      </c>
      <c r="C172" s="183">
        <v>911</v>
      </c>
      <c r="D172" s="768" t="s">
        <v>4013</v>
      </c>
      <c r="E172" s="183" t="s">
        <v>1902</v>
      </c>
      <c r="F172" s="183"/>
    </row>
    <row r="173" spans="1:6" ht="52.8" x14ac:dyDescent="0.25">
      <c r="A173" s="611" t="s">
        <v>4099</v>
      </c>
      <c r="B173" s="760" t="s">
        <v>2170</v>
      </c>
      <c r="C173" s="183">
        <v>16</v>
      </c>
      <c r="D173" s="768" t="s">
        <v>4100</v>
      </c>
      <c r="E173" s="183" t="s">
        <v>1899</v>
      </c>
      <c r="F173" s="183"/>
    </row>
    <row r="174" spans="1:6" ht="28.8" x14ac:dyDescent="0.25">
      <c r="A174" s="611" t="s">
        <v>4101</v>
      </c>
      <c r="B174" s="760" t="s">
        <v>2172</v>
      </c>
      <c r="C174" s="183">
        <v>28</v>
      </c>
      <c r="D174" s="768" t="s">
        <v>4102</v>
      </c>
      <c r="E174" s="183" t="s">
        <v>1899</v>
      </c>
      <c r="F174" s="183"/>
    </row>
    <row r="175" spans="1:6" ht="28.8" x14ac:dyDescent="0.25">
      <c r="A175" s="611" t="s">
        <v>4103</v>
      </c>
      <c r="B175" s="760" t="s">
        <v>2174</v>
      </c>
      <c r="C175" s="183">
        <v>27</v>
      </c>
      <c r="D175" s="768" t="s">
        <v>4102</v>
      </c>
      <c r="E175" s="183" t="s">
        <v>1899</v>
      </c>
      <c r="F175" s="183"/>
    </row>
    <row r="176" spans="1:6" ht="28.8" x14ac:dyDescent="0.25">
      <c r="A176" s="611" t="s">
        <v>4104</v>
      </c>
      <c r="B176" s="760" t="s">
        <v>2176</v>
      </c>
      <c r="C176" s="183">
        <v>26</v>
      </c>
      <c r="D176" s="768" t="s">
        <v>4102</v>
      </c>
      <c r="E176" s="183" t="s">
        <v>1899</v>
      </c>
      <c r="F176" s="183"/>
    </row>
    <row r="177" spans="1:6" ht="28.8" x14ac:dyDescent="0.25">
      <c r="A177" s="611" t="s">
        <v>4105</v>
      </c>
      <c r="B177" s="760" t="s">
        <v>2178</v>
      </c>
      <c r="C177" s="183">
        <v>38</v>
      </c>
      <c r="D177" s="768" t="s">
        <v>4102</v>
      </c>
      <c r="E177" s="183" t="s">
        <v>1899</v>
      </c>
      <c r="F177" s="183"/>
    </row>
    <row r="178" spans="1:6" ht="43.2" x14ac:dyDescent="0.25">
      <c r="A178" s="611" t="s">
        <v>4106</v>
      </c>
      <c r="B178" s="760" t="s">
        <v>2180</v>
      </c>
      <c r="C178" s="183">
        <v>73</v>
      </c>
      <c r="D178" s="768" t="s">
        <v>4013</v>
      </c>
      <c r="E178" s="183" t="s">
        <v>1899</v>
      </c>
      <c r="F178" s="183"/>
    </row>
    <row r="179" spans="1:6" ht="43.2" x14ac:dyDescent="0.25">
      <c r="A179" s="611" t="s">
        <v>4107</v>
      </c>
      <c r="B179" s="760" t="s">
        <v>2182</v>
      </c>
      <c r="C179" s="183">
        <v>108</v>
      </c>
      <c r="D179" s="768" t="s">
        <v>4013</v>
      </c>
      <c r="E179" s="183" t="s">
        <v>1899</v>
      </c>
      <c r="F179" s="183"/>
    </row>
    <row r="180" spans="1:6" ht="26.4" x14ac:dyDescent="0.25">
      <c r="A180" s="611" t="s">
        <v>4108</v>
      </c>
      <c r="B180" s="628" t="s">
        <v>4109</v>
      </c>
      <c r="C180" s="183">
        <v>0</v>
      </c>
      <c r="D180" s="766"/>
      <c r="E180" s="183" t="s">
        <v>1902</v>
      </c>
      <c r="F180" s="183"/>
    </row>
    <row r="181" spans="1:6" ht="26.4" x14ac:dyDescent="0.25">
      <c r="A181" s="611" t="s">
        <v>4110</v>
      </c>
      <c r="B181" s="760" t="s">
        <v>2184</v>
      </c>
      <c r="C181" s="183">
        <v>18</v>
      </c>
      <c r="D181" s="768" t="s">
        <v>4111</v>
      </c>
      <c r="E181" s="183" t="s">
        <v>1899</v>
      </c>
      <c r="F181" s="183"/>
    </row>
    <row r="182" spans="1:6" ht="43.2" x14ac:dyDescent="0.25">
      <c r="A182" s="611" t="s">
        <v>4112</v>
      </c>
      <c r="B182" s="760" t="s">
        <v>4113</v>
      </c>
      <c r="C182" s="183">
        <v>0</v>
      </c>
      <c r="D182" s="768" t="s">
        <v>935</v>
      </c>
      <c r="E182" s="183" t="s">
        <v>1902</v>
      </c>
      <c r="F182" s="183"/>
    </row>
    <row r="183" spans="1:6" ht="28.8" x14ac:dyDescent="0.25">
      <c r="A183" s="611" t="s">
        <v>4114</v>
      </c>
      <c r="B183" s="760" t="s">
        <v>2186</v>
      </c>
      <c r="C183" s="183">
        <v>4</v>
      </c>
      <c r="D183" s="768" t="s">
        <v>4014</v>
      </c>
      <c r="E183" s="183" t="s">
        <v>1899</v>
      </c>
      <c r="F183" s="183"/>
    </row>
    <row r="184" spans="1:6" ht="14.4" x14ac:dyDescent="0.25">
      <c r="A184" s="611" t="s">
        <v>4115</v>
      </c>
      <c r="B184" s="760" t="s">
        <v>2188</v>
      </c>
      <c r="C184" s="183">
        <v>6</v>
      </c>
      <c r="D184" s="768" t="s">
        <v>4014</v>
      </c>
      <c r="E184" s="183" t="s">
        <v>1899</v>
      </c>
      <c r="F184" s="183"/>
    </row>
    <row r="185" spans="1:6" ht="14.4" x14ac:dyDescent="0.25">
      <c r="A185" s="611" t="s">
        <v>4116</v>
      </c>
      <c r="B185" s="760" t="s">
        <v>2190</v>
      </c>
      <c r="C185" s="183">
        <v>1</v>
      </c>
      <c r="D185" s="183" t="s">
        <v>1912</v>
      </c>
      <c r="E185" s="183" t="s">
        <v>1902</v>
      </c>
      <c r="F185" s="768" t="s">
        <v>4014</v>
      </c>
    </row>
    <row r="186" spans="1:6" ht="33.75" customHeight="1" x14ac:dyDescent="0.25">
      <c r="A186" s="611" t="s">
        <v>4117</v>
      </c>
      <c r="B186" s="760" t="s">
        <v>2190</v>
      </c>
      <c r="C186" s="183">
        <v>10</v>
      </c>
      <c r="D186" s="768" t="s">
        <v>4048</v>
      </c>
      <c r="E186" s="183" t="s">
        <v>1899</v>
      </c>
      <c r="F186" s="183"/>
    </row>
    <row r="187" spans="1:6" ht="28.8" x14ac:dyDescent="0.25">
      <c r="A187" s="611" t="s">
        <v>4118</v>
      </c>
      <c r="B187" s="760" t="s">
        <v>4119</v>
      </c>
      <c r="C187" s="183">
        <v>0</v>
      </c>
      <c r="D187" s="183" t="s">
        <v>935</v>
      </c>
      <c r="E187" s="183" t="s">
        <v>1902</v>
      </c>
      <c r="F187" s="768" t="s">
        <v>935</v>
      </c>
    </row>
    <row r="188" spans="1:6" ht="28.8" x14ac:dyDescent="0.25">
      <c r="A188" s="611" t="s">
        <v>4120</v>
      </c>
      <c r="B188" s="760" t="s">
        <v>2193</v>
      </c>
      <c r="C188" s="183">
        <v>33</v>
      </c>
      <c r="D188" s="768" t="s">
        <v>4013</v>
      </c>
      <c r="E188" s="183" t="s">
        <v>1899</v>
      </c>
      <c r="F188" s="183"/>
    </row>
    <row r="189" spans="1:6" ht="14.4" x14ac:dyDescent="0.25">
      <c r="A189" s="611" t="s">
        <v>4121</v>
      </c>
      <c r="B189" s="760" t="s">
        <v>2195</v>
      </c>
      <c r="C189" s="183">
        <v>2</v>
      </c>
      <c r="D189" s="183" t="s">
        <v>1912</v>
      </c>
      <c r="E189" s="183" t="s">
        <v>1902</v>
      </c>
      <c r="F189" s="768" t="s">
        <v>4014</v>
      </c>
    </row>
    <row r="190" spans="1:6" ht="14.4" x14ac:dyDescent="0.25">
      <c r="A190" s="611" t="s">
        <v>4122</v>
      </c>
      <c r="B190" s="760" t="s">
        <v>2195</v>
      </c>
      <c r="C190" s="183">
        <v>4</v>
      </c>
      <c r="D190" s="183" t="s">
        <v>1912</v>
      </c>
      <c r="E190" s="183" t="s">
        <v>1902</v>
      </c>
      <c r="F190" s="768" t="s">
        <v>4014</v>
      </c>
    </row>
    <row r="191" spans="1:6" ht="14.4" x14ac:dyDescent="0.25">
      <c r="A191" s="611" t="s">
        <v>4123</v>
      </c>
      <c r="B191" s="760" t="s">
        <v>2195</v>
      </c>
      <c r="C191" s="183">
        <v>1</v>
      </c>
      <c r="D191" s="183" t="s">
        <v>1912</v>
      </c>
      <c r="E191" s="183" t="s">
        <v>1899</v>
      </c>
      <c r="F191" s="768" t="s">
        <v>4014</v>
      </c>
    </row>
    <row r="192" spans="1:6" ht="14.4" x14ac:dyDescent="0.25">
      <c r="A192" s="611" t="s">
        <v>4124</v>
      </c>
      <c r="B192" s="760" t="s">
        <v>2199</v>
      </c>
      <c r="C192" s="183">
        <v>1</v>
      </c>
      <c r="D192" s="768" t="s">
        <v>4125</v>
      </c>
      <c r="E192" s="183" t="s">
        <v>1902</v>
      </c>
      <c r="F192" s="183"/>
    </row>
    <row r="193" spans="1:6" ht="14.4" x14ac:dyDescent="0.25">
      <c r="A193" s="611" t="s">
        <v>4126</v>
      </c>
      <c r="B193" s="760" t="s">
        <v>2199</v>
      </c>
      <c r="C193" s="183">
        <v>2</v>
      </c>
      <c r="D193" s="183" t="s">
        <v>1912</v>
      </c>
      <c r="E193" s="183" t="s">
        <v>1902</v>
      </c>
      <c r="F193" s="768" t="s">
        <v>4014</v>
      </c>
    </row>
    <row r="194" spans="1:6" ht="39.6" x14ac:dyDescent="0.25">
      <c r="A194" s="611" t="s">
        <v>4127</v>
      </c>
      <c r="B194" s="628" t="s">
        <v>4128</v>
      </c>
      <c r="C194" s="183">
        <v>0</v>
      </c>
      <c r="D194" s="183" t="s">
        <v>935</v>
      </c>
      <c r="E194" s="183" t="s">
        <v>1902</v>
      </c>
      <c r="F194" s="766"/>
    </row>
    <row r="195" spans="1:6" ht="28.8" x14ac:dyDescent="0.25">
      <c r="A195" s="611" t="s">
        <v>4129</v>
      </c>
      <c r="B195" s="760" t="s">
        <v>2202</v>
      </c>
      <c r="C195" s="183">
        <v>2</v>
      </c>
      <c r="D195" s="183" t="s">
        <v>1912</v>
      </c>
      <c r="E195" s="183" t="s">
        <v>1899</v>
      </c>
      <c r="F195" s="768" t="s">
        <v>4014</v>
      </c>
    </row>
    <row r="196" spans="1:6" ht="28.8" x14ac:dyDescent="0.25">
      <c r="A196" s="611" t="s">
        <v>4130</v>
      </c>
      <c r="B196" s="760" t="s">
        <v>2202</v>
      </c>
      <c r="C196" s="183">
        <v>2</v>
      </c>
      <c r="D196" s="768" t="s">
        <v>4131</v>
      </c>
      <c r="E196" s="183" t="s">
        <v>1902</v>
      </c>
      <c r="F196" s="183"/>
    </row>
    <row r="197" spans="1:6" ht="28.8" x14ac:dyDescent="0.25">
      <c r="A197" s="611" t="s">
        <v>4132</v>
      </c>
      <c r="B197" s="760" t="s">
        <v>2202</v>
      </c>
      <c r="C197" s="183">
        <v>4</v>
      </c>
      <c r="D197" s="768" t="s">
        <v>4133</v>
      </c>
      <c r="E197" s="183" t="s">
        <v>1902</v>
      </c>
      <c r="F197" s="183"/>
    </row>
    <row r="198" spans="1:6" ht="43.2" x14ac:dyDescent="0.25">
      <c r="A198" s="611" t="s">
        <v>4134</v>
      </c>
      <c r="B198" s="760" t="s">
        <v>4135</v>
      </c>
      <c r="C198" s="183">
        <v>0</v>
      </c>
      <c r="D198" s="183" t="s">
        <v>935</v>
      </c>
      <c r="E198" s="183" t="s">
        <v>1902</v>
      </c>
      <c r="F198" s="768" t="s">
        <v>935</v>
      </c>
    </row>
    <row r="199" spans="1:6" ht="26.4" x14ac:dyDescent="0.25">
      <c r="A199" s="611" t="s">
        <v>4136</v>
      </c>
      <c r="B199" s="628" t="s">
        <v>4137</v>
      </c>
      <c r="C199" s="183">
        <v>0</v>
      </c>
      <c r="D199" s="183" t="s">
        <v>935</v>
      </c>
      <c r="E199" s="183" t="s">
        <v>1899</v>
      </c>
      <c r="F199" s="766"/>
    </row>
    <row r="200" spans="1:6" ht="43.2" x14ac:dyDescent="0.25">
      <c r="A200" s="611" t="s">
        <v>4138</v>
      </c>
      <c r="B200" s="760" t="s">
        <v>2206</v>
      </c>
      <c r="C200" s="183">
        <v>1</v>
      </c>
      <c r="D200" s="183" t="s">
        <v>1912</v>
      </c>
      <c r="E200" s="183" t="s">
        <v>1899</v>
      </c>
      <c r="F200" s="768" t="s">
        <v>4014</v>
      </c>
    </row>
    <row r="201" spans="1:6" ht="14.4" x14ac:dyDescent="0.25">
      <c r="A201" s="611" t="s">
        <v>4139</v>
      </c>
      <c r="B201" s="760" t="s">
        <v>2208</v>
      </c>
      <c r="C201" s="183">
        <v>13</v>
      </c>
      <c r="D201" s="768" t="s">
        <v>4013</v>
      </c>
      <c r="E201" s="183" t="s">
        <v>1899</v>
      </c>
      <c r="F201" s="183"/>
    </row>
  </sheetData>
  <protectedRanges>
    <protectedRange sqref="A61:A168 E4 A4:C4 B57:C164 E57:E164 D59 D63:D64 D80:D81 D83 D85 D87:D88 D93 D95 D98:D100 D102:D103 D108 D114:D119 D121:D122 D126:D128 D131:D133 D138 D142:D143 D145:D146 D151:D152 D158:D159 D161 D163" name="Ди909090"/>
  </protectedRanges>
  <phoneticPr fontId="3"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15" sqref="H15"/>
    </sheetView>
  </sheetViews>
  <sheetFormatPr defaultRowHeight="13.2" x14ac:dyDescent="0.25"/>
  <cols>
    <col min="1" max="1" width="13.5546875" style="5" customWidth="1"/>
    <col min="2" max="2" width="35.109375" style="1" customWidth="1"/>
    <col min="3" max="3" width="29.44140625" style="1" customWidth="1"/>
    <col min="4" max="5" width="20" style="1" customWidth="1"/>
    <col min="6" max="6" width="29.33203125" style="1" customWidth="1"/>
  </cols>
  <sheetData>
    <row r="1" spans="1:6" s="3" customFormat="1" ht="17.399999999999999" x14ac:dyDescent="0.3">
      <c r="A1" s="453" t="s">
        <v>750</v>
      </c>
      <c r="B1" s="22"/>
      <c r="C1" s="22"/>
      <c r="D1" s="22"/>
      <c r="E1" s="22"/>
      <c r="F1" s="7"/>
    </row>
    <row r="2" spans="1:6" ht="15" thickBot="1" x14ac:dyDescent="0.35">
      <c r="A2" s="683"/>
      <c r="C2" s="683"/>
      <c r="D2" s="683"/>
      <c r="E2" s="683"/>
      <c r="F2"/>
    </row>
    <row r="3" spans="1:6" ht="43.8" thickBot="1" x14ac:dyDescent="0.3">
      <c r="A3" s="238" t="s">
        <v>234</v>
      </c>
      <c r="B3" s="239" t="s">
        <v>644</v>
      </c>
      <c r="C3" s="239" t="s">
        <v>782</v>
      </c>
      <c r="D3" s="240" t="s">
        <v>622</v>
      </c>
      <c r="E3" s="500" t="s">
        <v>535</v>
      </c>
      <c r="F3"/>
    </row>
    <row r="4" spans="1:6" ht="14.4" x14ac:dyDescent="0.25">
      <c r="A4" s="612" t="s">
        <v>751</v>
      </c>
      <c r="B4" s="211" t="s">
        <v>2209</v>
      </c>
      <c r="C4" s="211">
        <v>13</v>
      </c>
      <c r="D4" s="211" t="s">
        <v>1912</v>
      </c>
      <c r="E4" s="211" t="s">
        <v>1899</v>
      </c>
      <c r="F4"/>
    </row>
    <row r="5" spans="1:6" ht="14.4" x14ac:dyDescent="0.25">
      <c r="A5" s="613" t="s">
        <v>752</v>
      </c>
      <c r="B5" s="760" t="s">
        <v>2210</v>
      </c>
      <c r="C5" s="760">
        <v>6</v>
      </c>
      <c r="D5" s="760" t="s">
        <v>1912</v>
      </c>
      <c r="E5" s="760" t="s">
        <v>1899</v>
      </c>
      <c r="F5"/>
    </row>
    <row r="6" spans="1:6" ht="28.8" x14ac:dyDescent="0.25">
      <c r="A6" s="613" t="s">
        <v>2211</v>
      </c>
      <c r="B6" s="760" t="s">
        <v>2212</v>
      </c>
      <c r="C6" s="760">
        <v>64</v>
      </c>
      <c r="D6" s="760" t="s">
        <v>1912</v>
      </c>
      <c r="E6" s="760" t="s">
        <v>1902</v>
      </c>
      <c r="F6"/>
    </row>
    <row r="7" spans="1:6" ht="28.8" x14ac:dyDescent="0.25">
      <c r="A7" s="613" t="s">
        <v>2213</v>
      </c>
      <c r="B7" s="760" t="s">
        <v>2214</v>
      </c>
      <c r="C7" s="760">
        <v>91</v>
      </c>
      <c r="D7" s="760" t="s">
        <v>1912</v>
      </c>
      <c r="E7" s="760" t="s">
        <v>1902</v>
      </c>
      <c r="F7"/>
    </row>
    <row r="8" spans="1:6" ht="28.8" x14ac:dyDescent="0.25">
      <c r="A8" s="613" t="s">
        <v>2215</v>
      </c>
      <c r="B8" s="760" t="s">
        <v>2216</v>
      </c>
      <c r="C8" s="760">
        <v>192</v>
      </c>
      <c r="D8" s="760" t="s">
        <v>1912</v>
      </c>
      <c r="E8" s="760" t="s">
        <v>1902</v>
      </c>
      <c r="F8"/>
    </row>
    <row r="9" spans="1:6" ht="14.4" x14ac:dyDescent="0.25">
      <c r="A9" s="613" t="s">
        <v>2217</v>
      </c>
      <c r="B9" s="760" t="s">
        <v>2218</v>
      </c>
      <c r="C9" s="760">
        <v>14</v>
      </c>
      <c r="D9" s="760" t="s">
        <v>1912</v>
      </c>
      <c r="E9" s="760" t="s">
        <v>1899</v>
      </c>
      <c r="F9"/>
    </row>
    <row r="10" spans="1:6" ht="43.2" x14ac:dyDescent="0.25">
      <c r="A10" s="613" t="s">
        <v>2219</v>
      </c>
      <c r="B10" s="760" t="s">
        <v>2220</v>
      </c>
      <c r="C10" s="760">
        <v>42</v>
      </c>
      <c r="D10" s="760" t="s">
        <v>1898</v>
      </c>
      <c r="E10" s="760" t="s">
        <v>1902</v>
      </c>
      <c r="F10"/>
    </row>
    <row r="11" spans="1:6" ht="14.4" x14ac:dyDescent="0.25">
      <c r="A11" s="613" t="s">
        <v>2221</v>
      </c>
      <c r="B11" s="760" t="s">
        <v>2222</v>
      </c>
      <c r="C11" s="760">
        <v>1</v>
      </c>
      <c r="D11" s="760" t="s">
        <v>1912</v>
      </c>
      <c r="E11" s="760" t="s">
        <v>1899</v>
      </c>
      <c r="F11"/>
    </row>
    <row r="12" spans="1:6" ht="28.8" x14ac:dyDescent="0.25">
      <c r="A12" s="613" t="s">
        <v>2223</v>
      </c>
      <c r="B12" s="760" t="s">
        <v>2224</v>
      </c>
      <c r="C12" s="760">
        <v>11</v>
      </c>
      <c r="D12" s="760" t="s">
        <v>1912</v>
      </c>
      <c r="E12" s="760" t="s">
        <v>1902</v>
      </c>
      <c r="F12"/>
    </row>
    <row r="13" spans="1:6" ht="28.8" x14ac:dyDescent="0.25">
      <c r="A13" s="613" t="s">
        <v>2225</v>
      </c>
      <c r="B13" s="760" t="s">
        <v>1977</v>
      </c>
      <c r="C13" s="760">
        <v>40</v>
      </c>
      <c r="D13" s="760" t="s">
        <v>1898</v>
      </c>
      <c r="E13" s="760" t="s">
        <v>1899</v>
      </c>
      <c r="F13"/>
    </row>
    <row r="14" spans="1:6" ht="14.4" x14ac:dyDescent="0.25">
      <c r="A14" s="613" t="s">
        <v>2226</v>
      </c>
      <c r="B14" s="760" t="s">
        <v>4140</v>
      </c>
      <c r="C14" s="760">
        <v>0</v>
      </c>
      <c r="D14" s="760" t="s">
        <v>935</v>
      </c>
      <c r="E14" s="760" t="s">
        <v>1899</v>
      </c>
      <c r="F14"/>
    </row>
    <row r="15" spans="1:6" ht="28.8" x14ac:dyDescent="0.25">
      <c r="A15" s="613" t="s">
        <v>2228</v>
      </c>
      <c r="B15" s="760" t="s">
        <v>2227</v>
      </c>
      <c r="C15" s="760">
        <v>9</v>
      </c>
      <c r="D15" s="760" t="s">
        <v>1912</v>
      </c>
      <c r="E15" s="760" t="s">
        <v>1899</v>
      </c>
      <c r="F15"/>
    </row>
    <row r="16" spans="1:6" ht="57.6" x14ac:dyDescent="0.25">
      <c r="A16" s="613" t="s">
        <v>2229</v>
      </c>
      <c r="B16" s="760" t="s">
        <v>1989</v>
      </c>
      <c r="C16" s="760">
        <v>41</v>
      </c>
      <c r="D16" s="760" t="s">
        <v>1898</v>
      </c>
      <c r="E16" s="760" t="s">
        <v>1899</v>
      </c>
      <c r="F16"/>
    </row>
    <row r="17" spans="1:6" ht="43.2" x14ac:dyDescent="0.25">
      <c r="A17" s="613" t="s">
        <v>2231</v>
      </c>
      <c r="B17" s="760" t="s">
        <v>4141</v>
      </c>
      <c r="C17" s="760">
        <v>0</v>
      </c>
      <c r="D17" s="760" t="s">
        <v>935</v>
      </c>
      <c r="E17" s="760" t="s">
        <v>1902</v>
      </c>
      <c r="F17"/>
    </row>
    <row r="18" spans="1:6" ht="43.2" x14ac:dyDescent="0.25">
      <c r="A18" s="613" t="s">
        <v>2233</v>
      </c>
      <c r="B18" s="760" t="s">
        <v>2230</v>
      </c>
      <c r="C18" s="760">
        <v>2</v>
      </c>
      <c r="D18" s="760" t="s">
        <v>1912</v>
      </c>
      <c r="E18" s="760" t="s">
        <v>1899</v>
      </c>
      <c r="F18"/>
    </row>
    <row r="19" spans="1:6" ht="28.8" x14ac:dyDescent="0.25">
      <c r="A19" s="613" t="s">
        <v>2235</v>
      </c>
      <c r="B19" s="760" t="s">
        <v>4142</v>
      </c>
      <c r="C19" s="760">
        <v>0</v>
      </c>
      <c r="D19" s="760" t="s">
        <v>935</v>
      </c>
      <c r="E19" s="760" t="s">
        <v>1899</v>
      </c>
      <c r="F19"/>
    </row>
    <row r="20" spans="1:6" ht="28.8" x14ac:dyDescent="0.25">
      <c r="A20" s="613" t="s">
        <v>2237</v>
      </c>
      <c r="B20" s="760" t="s">
        <v>4143</v>
      </c>
      <c r="C20" s="760">
        <v>0</v>
      </c>
      <c r="D20" s="760" t="s">
        <v>935</v>
      </c>
      <c r="E20" s="760" t="s">
        <v>1899</v>
      </c>
      <c r="F20"/>
    </row>
    <row r="21" spans="1:6" ht="57.6" x14ac:dyDescent="0.25">
      <c r="A21" s="613" t="s">
        <v>2239</v>
      </c>
      <c r="B21" s="760" t="s">
        <v>2232</v>
      </c>
      <c r="C21" s="760">
        <v>723</v>
      </c>
      <c r="D21" s="760" t="s">
        <v>1906</v>
      </c>
      <c r="E21" s="760" t="s">
        <v>1902</v>
      </c>
      <c r="F21"/>
    </row>
    <row r="22" spans="1:6" ht="43.2" x14ac:dyDescent="0.25">
      <c r="A22" s="613" t="s">
        <v>2241</v>
      </c>
      <c r="B22" s="760" t="s">
        <v>2234</v>
      </c>
      <c r="C22" s="760">
        <v>502</v>
      </c>
      <c r="D22" s="760" t="s">
        <v>1912</v>
      </c>
      <c r="E22" s="760" t="s">
        <v>1902</v>
      </c>
      <c r="F22"/>
    </row>
    <row r="23" spans="1:6" ht="14.4" x14ac:dyDescent="0.25">
      <c r="A23" s="769" t="s">
        <v>4144</v>
      </c>
      <c r="B23" s="760" t="s">
        <v>4145</v>
      </c>
      <c r="C23" s="183">
        <v>0</v>
      </c>
      <c r="D23" s="183" t="s">
        <v>935</v>
      </c>
      <c r="E23" s="183" t="s">
        <v>1899</v>
      </c>
    </row>
    <row r="24" spans="1:6" ht="28.8" x14ac:dyDescent="0.25">
      <c r="A24" s="769" t="s">
        <v>4146</v>
      </c>
      <c r="B24" s="760" t="s">
        <v>2236</v>
      </c>
      <c r="C24" s="183">
        <v>30</v>
      </c>
      <c r="D24" s="183" t="s">
        <v>1898</v>
      </c>
      <c r="E24" s="183" t="s">
        <v>1902</v>
      </c>
    </row>
    <row r="25" spans="1:6" ht="14.4" x14ac:dyDescent="0.25">
      <c r="A25" s="769" t="s">
        <v>4147</v>
      </c>
      <c r="B25" s="760" t="s">
        <v>2287</v>
      </c>
      <c r="C25" s="183">
        <v>0</v>
      </c>
      <c r="D25" s="183" t="s">
        <v>935</v>
      </c>
      <c r="E25" s="183" t="s">
        <v>1899</v>
      </c>
    </row>
    <row r="26" spans="1:6" ht="14.4" x14ac:dyDescent="0.25">
      <c r="A26" s="769" t="s">
        <v>4148</v>
      </c>
      <c r="B26" s="760" t="s">
        <v>891</v>
      </c>
      <c r="C26" s="183">
        <v>0</v>
      </c>
      <c r="D26" s="183" t="s">
        <v>935</v>
      </c>
      <c r="E26" s="183" t="s">
        <v>1899</v>
      </c>
    </row>
    <row r="27" spans="1:6" ht="14.4" x14ac:dyDescent="0.25">
      <c r="A27" s="769" t="s">
        <v>4149</v>
      </c>
      <c r="B27" s="760" t="s">
        <v>2238</v>
      </c>
      <c r="C27" s="183">
        <v>37</v>
      </c>
      <c r="D27" s="183" t="s">
        <v>1912</v>
      </c>
      <c r="E27" s="183" t="s">
        <v>1899</v>
      </c>
    </row>
    <row r="28" spans="1:6" ht="14.4" x14ac:dyDescent="0.25">
      <c r="A28" s="769" t="s">
        <v>4150</v>
      </c>
      <c r="B28" s="760" t="s">
        <v>4151</v>
      </c>
      <c r="C28" s="183">
        <v>0</v>
      </c>
      <c r="D28" s="183" t="s">
        <v>935</v>
      </c>
      <c r="E28" s="183" t="s">
        <v>1899</v>
      </c>
    </row>
    <row r="29" spans="1:6" ht="14.4" x14ac:dyDescent="0.25">
      <c r="A29" s="769" t="s">
        <v>4152</v>
      </c>
      <c r="B29" s="760" t="s">
        <v>886</v>
      </c>
      <c r="C29" s="183">
        <v>0</v>
      </c>
      <c r="D29" s="183" t="s">
        <v>935</v>
      </c>
      <c r="E29" s="183" t="s">
        <v>1899</v>
      </c>
    </row>
    <row r="30" spans="1:6" ht="14.4" x14ac:dyDescent="0.25">
      <c r="A30" s="769" t="s">
        <v>4153</v>
      </c>
      <c r="B30" s="760" t="s">
        <v>4154</v>
      </c>
      <c r="C30" s="183">
        <v>0</v>
      </c>
      <c r="D30" s="183" t="s">
        <v>935</v>
      </c>
      <c r="E30" s="183" t="s">
        <v>1899</v>
      </c>
    </row>
    <row r="31" spans="1:6" ht="28.8" x14ac:dyDescent="0.25">
      <c r="A31" s="769" t="s">
        <v>4155</v>
      </c>
      <c r="B31" s="760" t="s">
        <v>4156</v>
      </c>
      <c r="C31" s="183">
        <v>0</v>
      </c>
      <c r="D31" s="183" t="s">
        <v>935</v>
      </c>
      <c r="E31" s="183" t="s">
        <v>1899</v>
      </c>
    </row>
    <row r="32" spans="1:6" ht="28.8" x14ac:dyDescent="0.25">
      <c r="A32" s="769" t="s">
        <v>4157</v>
      </c>
      <c r="B32" s="760" t="s">
        <v>4158</v>
      </c>
      <c r="C32" s="183">
        <v>0</v>
      </c>
      <c r="D32" s="183" t="s">
        <v>935</v>
      </c>
      <c r="E32" s="183" t="s">
        <v>1899</v>
      </c>
    </row>
    <row r="33" spans="1:5" ht="28.8" x14ac:dyDescent="0.25">
      <c r="A33" s="769" t="s">
        <v>4159</v>
      </c>
      <c r="B33" s="760" t="s">
        <v>2240</v>
      </c>
      <c r="C33" s="183">
        <v>38</v>
      </c>
      <c r="D33" s="183" t="s">
        <v>1912</v>
      </c>
      <c r="E33" s="183" t="s">
        <v>1899</v>
      </c>
    </row>
    <row r="34" spans="1:5" ht="28.8" x14ac:dyDescent="0.25">
      <c r="A34" s="769" t="s">
        <v>4160</v>
      </c>
      <c r="B34" s="760" t="s">
        <v>2242</v>
      </c>
      <c r="C34" s="183">
        <v>1</v>
      </c>
      <c r="D34" s="183" t="s">
        <v>1912</v>
      </c>
      <c r="E34" s="183" t="s">
        <v>1899</v>
      </c>
    </row>
    <row r="35" spans="1:5" ht="14.4" x14ac:dyDescent="0.25">
      <c r="A35" s="769" t="s">
        <v>4161</v>
      </c>
      <c r="B35" s="760" t="s">
        <v>4162</v>
      </c>
      <c r="C35" s="183">
        <v>0</v>
      </c>
      <c r="D35" s="183" t="s">
        <v>935</v>
      </c>
      <c r="E35" s="183" t="s">
        <v>1899</v>
      </c>
    </row>
    <row r="36" spans="1:5" ht="14.4" x14ac:dyDescent="0.25">
      <c r="A36" s="769" t="s">
        <v>4163</v>
      </c>
      <c r="B36" s="760" t="s">
        <v>4164</v>
      </c>
      <c r="C36" s="183">
        <v>0</v>
      </c>
      <c r="D36" s="183" t="s">
        <v>935</v>
      </c>
      <c r="E36" s="183" t="s">
        <v>1899</v>
      </c>
    </row>
    <row r="37" spans="1:5" ht="28.8" x14ac:dyDescent="0.25">
      <c r="A37" s="769" t="s">
        <v>4165</v>
      </c>
      <c r="B37" s="760" t="s">
        <v>4166</v>
      </c>
      <c r="C37" s="183">
        <v>0</v>
      </c>
      <c r="D37" s="183" t="s">
        <v>935</v>
      </c>
      <c r="E37" s="183" t="s">
        <v>1899</v>
      </c>
    </row>
    <row r="38" spans="1:5" ht="28.8" x14ac:dyDescent="0.25">
      <c r="A38" s="769" t="s">
        <v>4167</v>
      </c>
      <c r="B38" s="760" t="s">
        <v>4168</v>
      </c>
      <c r="C38" s="183">
        <v>0</v>
      </c>
      <c r="D38" s="183" t="s">
        <v>935</v>
      </c>
      <c r="E38" s="183" t="s">
        <v>1899</v>
      </c>
    </row>
  </sheetData>
  <protectedRanges>
    <protectedRange sqref="A4:E4" name="Ди909090"/>
  </protectedRange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dimension ref="A1:N14"/>
  <sheetViews>
    <sheetView workbookViewId="0">
      <selection activeCell="I10" sqref="I10"/>
    </sheetView>
  </sheetViews>
  <sheetFormatPr defaultRowHeight="13.2" x14ac:dyDescent="0.25"/>
  <cols>
    <col min="2" max="2" width="34" customWidth="1"/>
    <col min="3" max="3" width="10.6640625" customWidth="1"/>
    <col min="4" max="4" width="13.5546875" customWidth="1"/>
    <col min="5" max="5" width="10.6640625" customWidth="1"/>
    <col min="7" max="7" width="10.5546875" customWidth="1"/>
    <col min="8" max="8" width="10.6640625" customWidth="1"/>
    <col min="9" max="9" width="14.44140625" customWidth="1"/>
    <col min="10" max="10" width="10.88671875" customWidth="1"/>
    <col min="11" max="11" width="11.88671875" customWidth="1"/>
    <col min="12" max="12" width="14.33203125" customWidth="1"/>
    <col min="13" max="13" width="12.33203125" customWidth="1"/>
    <col min="14" max="14" width="10.33203125" customWidth="1"/>
  </cols>
  <sheetData>
    <row r="1" spans="1:14" s="3" customFormat="1" ht="17.399999999999999" x14ac:dyDescent="0.3">
      <c r="A1" s="454" t="s">
        <v>784</v>
      </c>
      <c r="B1" s="20"/>
      <c r="C1" s="20"/>
      <c r="D1" s="20"/>
      <c r="E1" s="20"/>
      <c r="F1" s="20"/>
      <c r="G1" s="20"/>
      <c r="H1" s="20"/>
      <c r="I1" s="20"/>
      <c r="J1" s="20"/>
      <c r="K1" s="20"/>
      <c r="L1" s="20"/>
      <c r="M1" s="20"/>
      <c r="N1" s="20"/>
    </row>
    <row r="2" spans="1:14" ht="15" thickBot="1" x14ac:dyDescent="0.35">
      <c r="A2" s="20" t="s">
        <v>786</v>
      </c>
      <c r="B2" s="20"/>
      <c r="C2" s="20"/>
      <c r="D2" s="20"/>
      <c r="E2" s="20"/>
      <c r="F2" s="20"/>
      <c r="G2" s="20"/>
      <c r="H2" s="20"/>
      <c r="I2" s="20"/>
      <c r="J2" s="20"/>
      <c r="K2" s="20"/>
      <c r="L2" s="20"/>
      <c r="M2" s="20"/>
      <c r="N2" s="20"/>
    </row>
    <row r="3" spans="1:14" ht="39" customHeight="1" thickBot="1" x14ac:dyDescent="0.3">
      <c r="A3" s="235" t="s">
        <v>234</v>
      </c>
      <c r="B3" s="236" t="s">
        <v>31</v>
      </c>
      <c r="C3" s="236" t="s">
        <v>21</v>
      </c>
      <c r="D3" s="236" t="s">
        <v>226</v>
      </c>
      <c r="E3" s="236" t="s">
        <v>227</v>
      </c>
      <c r="F3" s="236" t="s">
        <v>32</v>
      </c>
      <c r="G3" s="236" t="s">
        <v>230</v>
      </c>
      <c r="H3" s="236" t="s">
        <v>228</v>
      </c>
      <c r="I3" s="236" t="s">
        <v>229</v>
      </c>
      <c r="J3" s="236" t="s">
        <v>33</v>
      </c>
      <c r="K3" s="236" t="s">
        <v>34</v>
      </c>
      <c r="L3" s="236" t="s">
        <v>35</v>
      </c>
      <c r="M3" s="236" t="s">
        <v>36</v>
      </c>
      <c r="N3" s="237" t="s">
        <v>37</v>
      </c>
    </row>
    <row r="4" spans="1:14" ht="15" thickBot="1" x14ac:dyDescent="0.3">
      <c r="A4" s="232" t="s">
        <v>323</v>
      </c>
      <c r="B4" s="233" t="s">
        <v>694</v>
      </c>
      <c r="C4" s="507">
        <v>1052</v>
      </c>
      <c r="D4" s="508">
        <v>576</v>
      </c>
      <c r="E4" s="508">
        <v>174</v>
      </c>
      <c r="F4" s="508">
        <v>5</v>
      </c>
      <c r="G4" s="508"/>
      <c r="H4" s="508">
        <v>378</v>
      </c>
      <c r="I4" s="508">
        <v>129</v>
      </c>
      <c r="J4" s="508">
        <v>63</v>
      </c>
      <c r="K4" s="508">
        <v>213</v>
      </c>
      <c r="L4" s="508">
        <v>169</v>
      </c>
      <c r="M4" s="508">
        <v>122</v>
      </c>
      <c r="N4" s="508">
        <v>485</v>
      </c>
    </row>
    <row r="5" spans="1:14" ht="15" thickBot="1" x14ac:dyDescent="0.3">
      <c r="A5" s="234"/>
      <c r="B5" s="231" t="s">
        <v>57</v>
      </c>
      <c r="C5" s="508"/>
      <c r="D5" s="508"/>
      <c r="E5" s="508"/>
      <c r="F5" s="508"/>
      <c r="G5" s="508"/>
      <c r="H5" s="508"/>
      <c r="I5" s="508"/>
      <c r="J5" s="508"/>
      <c r="K5" s="508"/>
      <c r="L5" s="508"/>
      <c r="M5" s="508"/>
      <c r="N5" s="508"/>
    </row>
    <row r="6" spans="1:14" ht="29.4" thickBot="1" x14ac:dyDescent="0.3">
      <c r="A6" s="234" t="s">
        <v>324</v>
      </c>
      <c r="B6" s="161" t="s">
        <v>695</v>
      </c>
      <c r="C6" s="508">
        <v>994</v>
      </c>
      <c r="D6" s="508">
        <v>546</v>
      </c>
      <c r="E6" s="508">
        <v>168</v>
      </c>
      <c r="F6" s="508">
        <v>5</v>
      </c>
      <c r="G6" s="508"/>
      <c r="H6" s="508">
        <v>363</v>
      </c>
      <c r="I6" s="508">
        <v>128</v>
      </c>
      <c r="J6" s="508">
        <v>59</v>
      </c>
      <c r="K6" s="508">
        <v>194</v>
      </c>
      <c r="L6" s="508">
        <v>163</v>
      </c>
      <c r="M6" s="508">
        <v>119</v>
      </c>
      <c r="N6" s="508">
        <v>459</v>
      </c>
    </row>
    <row r="7" spans="1:14" ht="29.4" thickBot="1" x14ac:dyDescent="0.3">
      <c r="A7" s="234" t="s">
        <v>325</v>
      </c>
      <c r="B7" s="161" t="s">
        <v>696</v>
      </c>
      <c r="C7" s="508" t="s">
        <v>933</v>
      </c>
      <c r="D7" s="508">
        <v>30</v>
      </c>
      <c r="E7" s="508">
        <v>6</v>
      </c>
      <c r="F7" s="508"/>
      <c r="G7" s="508"/>
      <c r="H7" s="508">
        <v>15</v>
      </c>
      <c r="I7" s="508">
        <v>1</v>
      </c>
      <c r="J7" s="508">
        <v>4</v>
      </c>
      <c r="K7" s="508">
        <v>19</v>
      </c>
      <c r="L7" s="508">
        <v>6</v>
      </c>
      <c r="M7" s="508">
        <v>3</v>
      </c>
      <c r="N7" s="508">
        <v>26</v>
      </c>
    </row>
    <row r="8" spans="1:14" ht="29.4" thickBot="1" x14ac:dyDescent="0.3">
      <c r="A8" s="234" t="s">
        <v>647</v>
      </c>
      <c r="B8" s="161" t="s">
        <v>697</v>
      </c>
      <c r="C8" s="508" t="s">
        <v>934</v>
      </c>
      <c r="D8" s="508">
        <v>165</v>
      </c>
      <c r="E8" s="508">
        <v>7</v>
      </c>
      <c r="F8" s="508"/>
      <c r="G8" s="508"/>
      <c r="H8" s="508">
        <v>95</v>
      </c>
      <c r="I8" s="508">
        <v>10</v>
      </c>
      <c r="J8" s="508">
        <v>26</v>
      </c>
      <c r="K8" s="508">
        <v>68</v>
      </c>
      <c r="L8" s="508">
        <v>74</v>
      </c>
      <c r="M8" s="508">
        <v>63</v>
      </c>
      <c r="N8" s="508">
        <v>137</v>
      </c>
    </row>
    <row r="9" spans="1:14" ht="29.4" thickBot="1" x14ac:dyDescent="0.3">
      <c r="A9" s="234" t="s">
        <v>648</v>
      </c>
      <c r="B9" s="161" t="s">
        <v>698</v>
      </c>
      <c r="C9" s="508">
        <v>19</v>
      </c>
      <c r="D9" s="508">
        <v>10</v>
      </c>
      <c r="E9" s="508"/>
      <c r="F9" s="508">
        <v>3</v>
      </c>
      <c r="G9" s="508"/>
      <c r="H9" s="508">
        <v>1</v>
      </c>
      <c r="I9" s="508"/>
      <c r="J9" s="508">
        <v>2</v>
      </c>
      <c r="K9" s="508">
        <v>10</v>
      </c>
      <c r="L9" s="508">
        <v>2</v>
      </c>
      <c r="M9" s="508">
        <v>2</v>
      </c>
      <c r="N9" s="508">
        <v>3</v>
      </c>
    </row>
    <row r="10" spans="1:14" ht="20.25" customHeight="1" thickBot="1" x14ac:dyDescent="0.3">
      <c r="A10" s="234" t="s">
        <v>649</v>
      </c>
      <c r="B10" s="161" t="s">
        <v>699</v>
      </c>
      <c r="C10" s="509">
        <v>9</v>
      </c>
      <c r="D10" s="509">
        <v>6</v>
      </c>
      <c r="E10" s="509">
        <v>2</v>
      </c>
      <c r="F10" s="509">
        <v>1</v>
      </c>
      <c r="G10" s="509"/>
      <c r="H10" s="509"/>
      <c r="I10" s="509">
        <v>3</v>
      </c>
      <c r="J10" s="509">
        <v>0</v>
      </c>
      <c r="K10" s="509">
        <v>3</v>
      </c>
      <c r="L10" s="509">
        <v>2</v>
      </c>
      <c r="M10" s="509">
        <v>0</v>
      </c>
      <c r="N10" s="509">
        <v>4</v>
      </c>
    </row>
    <row r="11" spans="1:14" ht="15.6" thickTop="1" thickBot="1" x14ac:dyDescent="0.3">
      <c r="A11" s="384" t="s">
        <v>326</v>
      </c>
      <c r="B11" s="385" t="s">
        <v>700</v>
      </c>
      <c r="C11" s="510" t="s">
        <v>936</v>
      </c>
      <c r="D11" s="510">
        <v>207</v>
      </c>
      <c r="E11" s="510">
        <v>81</v>
      </c>
      <c r="F11" s="510"/>
      <c r="G11" s="510"/>
      <c r="H11" s="510">
        <v>89</v>
      </c>
      <c r="I11" s="510">
        <v>35</v>
      </c>
      <c r="J11" s="510">
        <v>44</v>
      </c>
      <c r="K11" s="510">
        <v>128</v>
      </c>
      <c r="L11" s="510">
        <v>57</v>
      </c>
      <c r="M11" s="510">
        <v>41</v>
      </c>
      <c r="N11" s="510">
        <v>100</v>
      </c>
    </row>
    <row r="12" spans="1:14" ht="15" thickBot="1" x14ac:dyDescent="0.3">
      <c r="A12" s="234"/>
      <c r="B12" s="231" t="s">
        <v>57</v>
      </c>
      <c r="C12" s="511"/>
      <c r="D12" s="511"/>
      <c r="E12" s="511"/>
      <c r="F12" s="511"/>
      <c r="G12" s="511"/>
      <c r="H12" s="511"/>
      <c r="I12" s="511"/>
      <c r="J12" s="511"/>
      <c r="K12" s="511"/>
      <c r="L12" s="511"/>
      <c r="M12" s="511"/>
      <c r="N12" s="511"/>
    </row>
    <row r="13" spans="1:14" ht="29.4" thickBot="1" x14ac:dyDescent="0.3">
      <c r="A13" s="234" t="s">
        <v>650</v>
      </c>
      <c r="B13" s="161" t="s">
        <v>695</v>
      </c>
      <c r="C13" s="508" t="s">
        <v>937</v>
      </c>
      <c r="D13" s="508">
        <v>196</v>
      </c>
      <c r="E13" s="508">
        <v>76</v>
      </c>
      <c r="F13" s="508"/>
      <c r="G13" s="508"/>
      <c r="H13" s="508">
        <v>83</v>
      </c>
      <c r="I13" s="508">
        <v>33</v>
      </c>
      <c r="J13" s="508">
        <v>44</v>
      </c>
      <c r="K13" s="508">
        <v>120</v>
      </c>
      <c r="L13" s="508">
        <v>55</v>
      </c>
      <c r="M13" s="508">
        <v>36</v>
      </c>
      <c r="N13" s="508">
        <v>97</v>
      </c>
    </row>
    <row r="14" spans="1:14" ht="29.4" thickBot="1" x14ac:dyDescent="0.3">
      <c r="A14" s="455" t="s">
        <v>651</v>
      </c>
      <c r="B14" s="403" t="s">
        <v>696</v>
      </c>
      <c r="C14" s="508" t="s">
        <v>938</v>
      </c>
      <c r="D14" s="508">
        <v>11</v>
      </c>
      <c r="E14" s="508">
        <v>5</v>
      </c>
      <c r="F14" s="508"/>
      <c r="G14" s="508"/>
      <c r="H14" s="508">
        <v>6</v>
      </c>
      <c r="I14" s="508">
        <v>2</v>
      </c>
      <c r="J14" s="508">
        <v>0</v>
      </c>
      <c r="K14" s="508">
        <v>8</v>
      </c>
      <c r="L14" s="508">
        <v>2</v>
      </c>
      <c r="M14" s="508">
        <v>5</v>
      </c>
      <c r="N14" s="508">
        <v>3</v>
      </c>
    </row>
  </sheetData>
  <protectedRanges>
    <protectedRange sqref="C8:N11" name="про20_2"/>
    <protectedRange sqref="C4:N4" name="про12_1"/>
    <protectedRange sqref="C13:N14" name="про20_1_1"/>
  </protectedRanges>
  <phoneticPr fontId="3"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A6D7A7E4A86DB74282AA29AE294B178F" ma:contentTypeVersion="3" ma:contentTypeDescription="Создание документа." ma:contentTypeScope="" ma:versionID="505e175a29874cb58ed2843a21fe619f">
  <xsd:schema xmlns:xsd="http://www.w3.org/2001/XMLSchema" xmlns:xs="http://www.w3.org/2001/XMLSchema" xmlns:p="http://schemas.microsoft.com/office/2006/metadata/properties" xmlns:ns2="a6d6a369-67a1-49a0-a04d-2e9b2b39b2ef" targetNamespace="http://schemas.microsoft.com/office/2006/metadata/properties" ma:root="true" ma:fieldsID="389bce57564774f0a7a94be28154a101" ns2:_="">
    <xsd:import namespace="a6d6a369-67a1-49a0-a04d-2e9b2b39b2ef"/>
    <xsd:element name="properties">
      <xsd:complexType>
        <xsd:sequence>
          <xsd:element name="documentManagement">
            <xsd:complexType>
              <xsd:all>
                <xsd:element ref="ns2:_x0417__x0430__x043c__x0435__x0442__x043a__x0438_" minOccurs="0"/>
                <xsd:element ref="ns2:_x0414__x0430__x0442__x0430__x0020__x0441__x043e__x0437__x0434__x0430__x043d__x0438__x044f_" minOccurs="0"/>
                <xsd:element ref="ns2:ta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d6a369-67a1-49a0-a04d-2e9b2b39b2ef" elementFormDefault="qualified">
    <xsd:import namespace="http://schemas.microsoft.com/office/2006/documentManagement/types"/>
    <xsd:import namespace="http://schemas.microsoft.com/office/infopath/2007/PartnerControls"/>
    <xsd:element name="_x0417__x0430__x043c__x0435__x0442__x043a__x0438_" ma:index="8" nillable="true" ma:displayName="Заметки" ma:internalName="_x0417__x0430__x043c__x0435__x0442__x043a__x0438_">
      <xsd:simpleType>
        <xsd:restriction base="dms:Note">
          <xsd:maxLength value="255"/>
        </xsd:restriction>
      </xsd:simpleType>
    </xsd:element>
    <xsd:element name="_x0414__x0430__x0442__x0430__x0020__x0441__x043e__x0437__x0434__x0430__x043d__x0438__x044f_" ma:index="9" nillable="true" ma:displayName="Дата создания" ma:format="DateTime" ma:internalName="_x0414__x0430__x0442__x0430__x0020__x0441__x043e__x0437__x0434__x0430__x043d__x0438__x044f_">
      <xsd:simpleType>
        <xsd:restriction base="dms:DateTime"/>
      </xsd:simpleType>
    </xsd:element>
    <xsd:element name="tag" ma:index="10" nillable="true" ma:displayName="tag" ma:internalName="ta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0417__x0430__x043c__x0435__x0442__x043a__x0438_ xmlns="a6d6a369-67a1-49a0-a04d-2e9b2b39b2ef">Анкета 2022</_x0417__x0430__x043c__x0435__x0442__x043a__x0438_>
    <tag xmlns="a6d6a369-67a1-49a0-a04d-2e9b2b39b2ef" xsi:nil="true"/>
    <_x0414__x0430__x0442__x0430__x0020__x0441__x043e__x0437__x0434__x0430__x043d__x0438__x044f_ xmlns="a6d6a369-67a1-49a0-a04d-2e9b2b39b2ef">2023-03-31T08:40:00+00:00</_x0414__x0430__x0442__x0430__x0020__x0441__x043e__x0437__x0434__x0430__x043d__x0438__x044f_>
  </documentManagement>
</p:properties>
</file>

<file path=customXml/itemProps1.xml><?xml version="1.0" encoding="utf-8"?>
<ds:datastoreItem xmlns:ds="http://schemas.openxmlformats.org/officeDocument/2006/customXml" ds:itemID="{028CC9F1-EEA0-44CA-B6D9-F853FE36AFDE}"/>
</file>

<file path=customXml/itemProps2.xml><?xml version="1.0" encoding="utf-8"?>
<ds:datastoreItem xmlns:ds="http://schemas.openxmlformats.org/officeDocument/2006/customXml" ds:itemID="{50CC8884-AEFD-46FF-B17D-EB91A0DBED4A}"/>
</file>

<file path=customXml/itemProps3.xml><?xml version="1.0" encoding="utf-8"?>
<ds:datastoreItem xmlns:ds="http://schemas.openxmlformats.org/officeDocument/2006/customXml" ds:itemID="{158E743A-F636-4ADA-98CF-1318B04279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35</vt:i4>
      </vt:variant>
      <vt:variant>
        <vt:lpstr>Именованные диапазоны</vt:lpstr>
      </vt:variant>
      <vt:variant>
        <vt:i4>3</vt:i4>
      </vt:variant>
    </vt:vector>
  </HeadingPairs>
  <TitlesOfParts>
    <vt:vector size="38" baseType="lpstr">
      <vt:lpstr>1. Качество абитуриентов</vt:lpstr>
      <vt:lpstr>2. Принятые на 1 курс</vt:lpstr>
      <vt:lpstr>3. Школьные олимпиады</vt:lpstr>
      <vt:lpstr>4. Работа со школами</vt:lpstr>
      <vt:lpstr>5. ОП ВО</vt:lpstr>
      <vt:lpstr>6. ОП КВК</vt:lpstr>
      <vt:lpstr>7. ОП ДПО</vt:lpstr>
      <vt:lpstr>7.1 ОП ДО</vt:lpstr>
      <vt:lpstr>8. НПР</vt:lpstr>
      <vt:lpstr>9. Ресурсы</vt:lpstr>
      <vt:lpstr>10. Сотрудничество</vt:lpstr>
      <vt:lpstr>М1</vt:lpstr>
      <vt:lpstr>М2</vt:lpstr>
      <vt:lpstr>11. Результативность НИД</vt:lpstr>
      <vt:lpstr>К1</vt:lpstr>
      <vt:lpstr>К2</vt:lpstr>
      <vt:lpstr>К3</vt:lpstr>
      <vt:lpstr>12. Социализация</vt:lpstr>
      <vt:lpstr>С1</vt:lpstr>
      <vt:lpstr>13. Предпринимательство</vt:lpstr>
      <vt:lpstr>П1</vt:lpstr>
      <vt:lpstr>П2</vt:lpstr>
      <vt:lpstr>П3</vt:lpstr>
      <vt:lpstr>П4</vt:lpstr>
      <vt:lpstr>П5</vt:lpstr>
      <vt:lpstr>П6</vt:lpstr>
      <vt:lpstr>П7</vt:lpstr>
      <vt:lpstr>П8</vt:lpstr>
      <vt:lpstr>П9</vt:lpstr>
      <vt:lpstr>П10</vt:lpstr>
      <vt:lpstr>П11</vt:lpstr>
      <vt:lpstr>14. Исследования</vt:lpstr>
      <vt:lpstr>Лист1</vt:lpstr>
      <vt:lpstr>Разработчик</vt:lpstr>
      <vt:lpstr>И1</vt:lpstr>
      <vt:lpstr>данет</vt:lpstr>
      <vt:lpstr>конференция</vt:lpstr>
      <vt:lpstr>списокпредметов</vt:lpstr>
    </vt:vector>
  </TitlesOfParts>
  <Company>R&amp;K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ДОПОЛНЕНИЕ №2 к приказу № 238 от 31 марта 2023 года</dc:title>
  <dc:creator>Dan</dc:creator>
  <cp:lastModifiedBy>Анна</cp:lastModifiedBy>
  <dcterms:created xsi:type="dcterms:W3CDTF">2013-02-28T13:57:26Z</dcterms:created>
  <dcterms:modified xsi:type="dcterms:W3CDTF">2022-12-26T10:11:14Z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0x010100A6D7A7E4A86DB74282AA29AE294B178F</vt:lpwstr>
  </property>
</Properties>
</file>